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7620"/>
  </bookViews>
  <sheets>
    <sheet name="PRŮBĚŽNÉ POŘADÍ" sheetId="4" r:id="rId1"/>
    <sheet name="2.11." sheetId="3" r:id="rId2"/>
    <sheet name="16.11." sheetId="13" r:id="rId3"/>
    <sheet name="30.11." sheetId="14" r:id="rId4"/>
    <sheet name="14.12." sheetId="15" r:id="rId5"/>
    <sheet name="18.1." sheetId="17" r:id="rId6"/>
    <sheet name="15.2." sheetId="18" r:id="rId7"/>
    <sheet name="22.2." sheetId="21" r:id="rId8"/>
    <sheet name="1.3." sheetId="19" r:id="rId9"/>
    <sheet name="8.3." sheetId="20" r:id="rId10"/>
    <sheet name="VZOR VÝPOČTU BODOVÁNÍ POŘADÍ" sheetId="1" r:id="rId11"/>
  </sheets>
  <calcPr calcId="124519"/>
</workbook>
</file>

<file path=xl/calcChain.xml><?xml version="1.0" encoding="utf-8"?>
<calcChain xmlns="http://schemas.openxmlformats.org/spreadsheetml/2006/main">
  <c r="M17" i="4"/>
  <c r="M16"/>
  <c r="M13"/>
  <c r="M21"/>
  <c r="M22"/>
  <c r="M20"/>
  <c r="M11"/>
  <c r="M10"/>
  <c r="K15" i="21"/>
  <c r="O15"/>
  <c r="O14"/>
  <c r="O13"/>
  <c r="O12"/>
  <c r="O11"/>
  <c r="O10"/>
  <c r="O9"/>
  <c r="O8"/>
  <c r="O6"/>
  <c r="M15" i="4"/>
  <c r="M12"/>
  <c r="M7"/>
  <c r="L5" i="18"/>
  <c r="L6"/>
  <c r="L7"/>
  <c r="L8"/>
  <c r="L9"/>
  <c r="L10"/>
  <c r="L11"/>
  <c r="L12"/>
  <c r="L13"/>
  <c r="L14"/>
  <c r="L15"/>
  <c r="H15"/>
  <c r="M9" i="4"/>
  <c r="M8"/>
  <c r="K17" i="21"/>
  <c r="K16"/>
  <c r="K14"/>
  <c r="K13"/>
  <c r="K12"/>
  <c r="K11"/>
  <c r="K10"/>
  <c r="K9"/>
  <c r="K8"/>
  <c r="K7"/>
  <c r="K6"/>
  <c r="K5"/>
  <c r="G15" i="17"/>
  <c r="G16"/>
  <c r="K6"/>
  <c r="K8"/>
  <c r="K9"/>
  <c r="K10"/>
  <c r="K11"/>
  <c r="K12"/>
  <c r="K13"/>
  <c r="K14"/>
  <c r="K15"/>
  <c r="L13" i="15"/>
  <c r="L12"/>
  <c r="L11"/>
  <c r="L10"/>
  <c r="L9"/>
  <c r="L8"/>
  <c r="L7"/>
  <c r="L6"/>
  <c r="L5"/>
  <c r="M18" i="4"/>
  <c r="H14" i="14"/>
  <c r="L5"/>
  <c r="L7"/>
  <c r="L8"/>
  <c r="L9"/>
  <c r="L10"/>
  <c r="L11"/>
  <c r="L12"/>
  <c r="L13"/>
  <c r="L14"/>
  <c r="L15"/>
  <c r="M14" i="4"/>
  <c r="M6"/>
  <c r="M19"/>
  <c r="L13" i="13"/>
  <c r="L12"/>
  <c r="L11"/>
  <c r="L10"/>
  <c r="L9"/>
  <c r="L8"/>
  <c r="L7"/>
  <c r="L6"/>
  <c r="L5"/>
  <c r="L18"/>
  <c r="L17"/>
  <c r="L16"/>
  <c r="L15"/>
  <c r="L14"/>
  <c r="H20"/>
  <c r="G19"/>
  <c r="F19"/>
  <c r="D19"/>
  <c r="C19"/>
  <c r="G18"/>
  <c r="F18"/>
  <c r="E18"/>
  <c r="C18"/>
  <c r="G17"/>
  <c r="F17"/>
  <c r="E17"/>
  <c r="D17"/>
  <c r="C17"/>
  <c r="H17" s="1"/>
  <c r="E16"/>
  <c r="D16"/>
  <c r="C16"/>
  <c r="G15"/>
  <c r="F15"/>
  <c r="E15"/>
  <c r="D15"/>
  <c r="C15"/>
  <c r="H15" s="1"/>
  <c r="G14"/>
  <c r="F14"/>
  <c r="E14"/>
  <c r="D14"/>
  <c r="H14" s="1"/>
  <c r="G13"/>
  <c r="F13"/>
  <c r="E13"/>
  <c r="D13"/>
  <c r="C13"/>
  <c r="G12"/>
  <c r="F12"/>
  <c r="E12"/>
  <c r="D12"/>
  <c r="C12"/>
  <c r="G9"/>
  <c r="F9"/>
  <c r="E9"/>
  <c r="D9"/>
  <c r="C9"/>
  <c r="H9" s="1"/>
  <c r="G8"/>
  <c r="F8"/>
  <c r="E8"/>
  <c r="D8"/>
  <c r="C8"/>
  <c r="C10"/>
  <c r="D10"/>
  <c r="E10"/>
  <c r="F10"/>
  <c r="G10"/>
  <c r="G7"/>
  <c r="F7"/>
  <c r="E7"/>
  <c r="D7"/>
  <c r="C7"/>
  <c r="E11"/>
  <c r="D11"/>
  <c r="F11"/>
  <c r="E6"/>
  <c r="F5"/>
  <c r="E5"/>
  <c r="D6"/>
  <c r="G5"/>
  <c r="G11"/>
  <c r="F6"/>
  <c r="G6"/>
  <c r="D5"/>
  <c r="C5"/>
  <c r="C6"/>
  <c r="C11"/>
  <c r="G17" i="3"/>
  <c r="G13"/>
  <c r="G9"/>
  <c r="G12"/>
  <c r="G8"/>
  <c r="G7"/>
  <c r="G15"/>
  <c r="G6"/>
  <c r="G14"/>
  <c r="G5"/>
  <c r="G18"/>
  <c r="L18"/>
  <c r="G11"/>
  <c r="F13"/>
  <c r="F16"/>
  <c r="F7"/>
  <c r="F15"/>
  <c r="F9"/>
  <c r="F12"/>
  <c r="F18"/>
  <c r="F5"/>
  <c r="F6"/>
  <c r="F8"/>
  <c r="F14"/>
  <c r="F11"/>
  <c r="E16"/>
  <c r="E10"/>
  <c r="E12"/>
  <c r="E18"/>
  <c r="E7"/>
  <c r="E15"/>
  <c r="E6"/>
  <c r="E14"/>
  <c r="E9"/>
  <c r="E5"/>
  <c r="E8"/>
  <c r="E11"/>
  <c r="D15"/>
  <c r="D18"/>
  <c r="D13"/>
  <c r="D14"/>
  <c r="D10"/>
  <c r="D12"/>
  <c r="D11"/>
  <c r="D9"/>
  <c r="D6"/>
  <c r="D7"/>
  <c r="D8"/>
  <c r="D5"/>
  <c r="L29"/>
  <c r="L28"/>
  <c r="L27"/>
  <c r="L26"/>
  <c r="L25"/>
  <c r="L24"/>
  <c r="L23"/>
  <c r="L22"/>
  <c r="L21"/>
  <c r="L20"/>
  <c r="L19"/>
  <c r="H16" i="13" l="1"/>
  <c r="H18"/>
  <c r="H19"/>
  <c r="H13"/>
  <c r="H12"/>
  <c r="H10"/>
  <c r="H7"/>
  <c r="H8"/>
  <c r="H10" i="3"/>
  <c r="H11"/>
  <c r="H12"/>
  <c r="H13"/>
  <c r="H14"/>
  <c r="H15"/>
  <c r="H16"/>
  <c r="H17"/>
  <c r="I14" i="20" l="1"/>
  <c r="I15"/>
  <c r="I16"/>
  <c r="I13"/>
  <c r="I12"/>
  <c r="I11"/>
  <c r="I10"/>
  <c r="I9"/>
  <c r="I8"/>
  <c r="I7"/>
  <c r="I6"/>
  <c r="I5"/>
  <c r="I14" i="19"/>
  <c r="I13"/>
  <c r="I12"/>
  <c r="I11"/>
  <c r="I10"/>
  <c r="I9"/>
  <c r="I8"/>
  <c r="I7"/>
  <c r="I6"/>
  <c r="I5"/>
  <c r="H9" i="18"/>
  <c r="H14"/>
  <c r="H17"/>
  <c r="H16"/>
  <c r="H13"/>
  <c r="H12"/>
  <c r="H11"/>
  <c r="H10"/>
  <c r="H8"/>
  <c r="H7"/>
  <c r="H6"/>
  <c r="H5"/>
  <c r="G12" i="17"/>
  <c r="G17"/>
  <c r="G14"/>
  <c r="G13"/>
  <c r="G11"/>
  <c r="G10"/>
  <c r="G9"/>
  <c r="G8"/>
  <c r="G7"/>
  <c r="G6"/>
  <c r="G5"/>
  <c r="H14" i="15"/>
  <c r="H15"/>
  <c r="H13"/>
  <c r="H12"/>
  <c r="H11"/>
  <c r="H10"/>
  <c r="H9"/>
  <c r="H8"/>
  <c r="H7"/>
  <c r="H6"/>
  <c r="H5"/>
  <c r="H10" i="14"/>
  <c r="H15"/>
  <c r="H16"/>
  <c r="H13"/>
  <c r="H9"/>
  <c r="H6"/>
  <c r="H12"/>
  <c r="H8"/>
  <c r="H7"/>
  <c r="H11"/>
  <c r="H5"/>
  <c r="H11" i="13"/>
  <c r="H6"/>
  <c r="H5"/>
  <c r="H9" i="3"/>
  <c r="H6"/>
  <c r="H7"/>
  <c r="H8"/>
  <c r="H18"/>
  <c r="H5"/>
</calcChain>
</file>

<file path=xl/comments1.xml><?xml version="1.0" encoding="utf-8"?>
<comments xmlns="http://schemas.openxmlformats.org/spreadsheetml/2006/main">
  <authors>
    <author>Karel</author>
  </authors>
  <commentList>
    <comment ref="C24" authorId="0">
      <text>
        <r>
          <rPr>
            <b/>
            <sz val="9"/>
            <color indexed="81"/>
            <rFont val="Tahoma"/>
            <charset val="1"/>
          </rPr>
          <t>26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charset val="1"/>
          </rPr>
          <t>22</t>
        </r>
      </text>
    </comment>
  </commentList>
</comments>
</file>

<file path=xl/comments2.xml><?xml version="1.0" encoding="utf-8"?>
<comments xmlns="http://schemas.openxmlformats.org/spreadsheetml/2006/main">
  <authors>
    <author>Karel</author>
  </authors>
  <commentList>
    <comment ref="C22" authorId="0">
      <text>
        <r>
          <rPr>
            <sz val="9"/>
            <color indexed="81"/>
            <rFont val="Tahoma"/>
            <charset val="1"/>
          </rPr>
          <t xml:space="preserve"> 25</t>
        </r>
      </text>
    </comment>
    <comment ref="C23" authorId="0">
      <text>
        <r>
          <rPr>
            <sz val="9"/>
            <color indexed="81"/>
            <rFont val="Tahoma"/>
            <charset val="1"/>
          </rPr>
          <t>22</t>
        </r>
      </text>
    </comment>
  </commentList>
</comments>
</file>

<file path=xl/comments3.xml><?xml version="1.0" encoding="utf-8"?>
<comments xmlns="http://schemas.openxmlformats.org/spreadsheetml/2006/main">
  <authors>
    <author>Karel</author>
  </authors>
  <commentList>
    <comment ref="F17" authorId="0">
      <text>
        <r>
          <rPr>
            <b/>
            <sz val="9"/>
            <color indexed="81"/>
            <rFont val="Tahoma"/>
            <charset val="1"/>
          </rPr>
          <t>37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29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<sst xmlns="http://schemas.openxmlformats.org/spreadsheetml/2006/main" count="1098" uniqueCount="563">
  <si>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</si>
  <si>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</si>
  <si>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</si>
  <si>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</si>
  <si>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</si>
  <si>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</si>
  <si>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</si>
  <si>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</si>
  <si>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</si>
  <si>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</si>
  <si>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pořadí</t>
  </si>
  <si>
    <t>počet hráčů</t>
  </si>
  <si>
    <t>100 : počet hráčů = A</t>
  </si>
  <si>
    <t>(A - 1) : počet hráčů = B</t>
  </si>
  <si>
    <t>koeficient</t>
  </si>
  <si>
    <t>součtový koeficient</t>
  </si>
  <si>
    <t>minimální počet hráčů 3</t>
  </si>
  <si>
    <t>hráč</t>
  </si>
  <si>
    <t>1. kolo</t>
  </si>
  <si>
    <t>2. kolo</t>
  </si>
  <si>
    <t>3. kolo</t>
  </si>
  <si>
    <t>průběžný součet bodů</t>
  </si>
  <si>
    <t>konečné pořadí</t>
  </si>
  <si>
    <t xml:space="preserve">turnaje </t>
  </si>
  <si>
    <t>průběžné pořadí</t>
  </si>
  <si>
    <t>4. kolo</t>
  </si>
  <si>
    <t>5. kolo</t>
  </si>
  <si>
    <t>11.</t>
  </si>
  <si>
    <t xml:space="preserve"> </t>
  </si>
  <si>
    <t xml:space="preserve">  A + B = koeficient</t>
  </si>
  <si>
    <t>11 hráčů</t>
  </si>
  <si>
    <t>12 hráčů</t>
  </si>
  <si>
    <t>počty hráčů u stolu v zavislosti na celkovém počtu hráčů v herní den</t>
  </si>
  <si>
    <t xml:space="preserve">celkový počet hráčů v herním dnu </t>
  </si>
  <si>
    <t>stůl A</t>
  </si>
  <si>
    <t>stůl B</t>
  </si>
  <si>
    <t>stůl C</t>
  </si>
  <si>
    <t>stůl D</t>
  </si>
  <si>
    <t>stůl E</t>
  </si>
  <si>
    <t>3</t>
  </si>
  <si>
    <t>A1 - vítěz stolu A</t>
  </si>
  <si>
    <t>A2 - druhý vpořadí u stolu A</t>
  </si>
  <si>
    <t>A3 - třetí vpořadí u stolu A</t>
  </si>
  <si>
    <t>A4 - čtvrtý vpořadí u stolu A</t>
  </si>
  <si>
    <t>A3 sestupuje do B                       B1 postupuje do A</t>
  </si>
  <si>
    <t>A2 + A3 sestupují do B                       B1 + B2  postupují do A</t>
  </si>
  <si>
    <t>A3 do B ; B3 do C                     C1 do B ; B1 do A</t>
  </si>
  <si>
    <t>A3 do B ;  B2 +B3 do C                     C1 + C2 do B ; B1 do A</t>
  </si>
  <si>
    <t>A3 do B ; B3 do C ; C3 do D        D1 do C ; C1 do B ; B1 do A</t>
  </si>
  <si>
    <t>A2+A3 do B ; B3 do C ; C2+C3 do D        D1+D2 do C ; C1 do B ; B1+B2 do A</t>
  </si>
  <si>
    <t>vítězové (kromě A) do vyšších skupin a poslední do nižších skupin (kromě E)</t>
  </si>
  <si>
    <t>vysvětlivka:</t>
  </si>
  <si>
    <t>Boňa</t>
  </si>
  <si>
    <t>Bohča</t>
  </si>
  <si>
    <t>Karel</t>
  </si>
  <si>
    <t>Pupák</t>
  </si>
  <si>
    <t>Luboš</t>
  </si>
  <si>
    <t>Tonda</t>
  </si>
  <si>
    <t>Franta</t>
  </si>
  <si>
    <t>Lenka</t>
  </si>
  <si>
    <t>konečný stav bodů</t>
  </si>
  <si>
    <t>1.kolo</t>
  </si>
  <si>
    <t>2. - 5. kolo</t>
  </si>
  <si>
    <t>body</t>
  </si>
  <si>
    <t>stůl A                                                    (1.-3. místo)</t>
  </si>
  <si>
    <t>stůl B                                        (4.-6. místo)</t>
  </si>
  <si>
    <t>Radek</t>
  </si>
  <si>
    <t>12.</t>
  </si>
  <si>
    <t>Lukáš</t>
  </si>
  <si>
    <t>Maruška</t>
  </si>
  <si>
    <t>stůl C                                                 (7.-9. místo)</t>
  </si>
  <si>
    <t>stůl C                                                 (10.-12. místo)</t>
  </si>
  <si>
    <t>Ivoš</t>
  </si>
  <si>
    <t>Haci</t>
  </si>
  <si>
    <t>13.</t>
  </si>
  <si>
    <t>4</t>
  </si>
  <si>
    <t>5</t>
  </si>
  <si>
    <t>6</t>
  </si>
  <si>
    <t>7</t>
  </si>
  <si>
    <t>8</t>
  </si>
  <si>
    <t>9</t>
  </si>
  <si>
    <t>10</t>
  </si>
  <si>
    <t>11</t>
  </si>
  <si>
    <t>pořadové číslo</t>
  </si>
  <si>
    <t>František</t>
  </si>
  <si>
    <t>stůl C                                                 (7.-10. místo)</t>
  </si>
  <si>
    <t>stůl C                                        (7.-9. místo)</t>
  </si>
  <si>
    <t>stůl D                                                 (10.-12. místo)</t>
  </si>
  <si>
    <t>2.11.</t>
  </si>
  <si>
    <t>16.11.</t>
  </si>
  <si>
    <t>14.12.</t>
  </si>
  <si>
    <t>18.1.</t>
  </si>
  <si>
    <t>15.2.</t>
  </si>
  <si>
    <t>1.3.</t>
  </si>
  <si>
    <t>8.3.</t>
  </si>
  <si>
    <t>stůl A                                                    (1.-4. místo)</t>
  </si>
  <si>
    <t>stůl B                                        (5.-8. místo)</t>
  </si>
  <si>
    <t>Lukáš  -  42</t>
  </si>
  <si>
    <t>Renča  -  27</t>
  </si>
  <si>
    <t>Karel  -  27</t>
  </si>
  <si>
    <t>Ivoš  -  22</t>
  </si>
  <si>
    <t>Pupák  -  36</t>
  </si>
  <si>
    <t>Luboš  -  29</t>
  </si>
  <si>
    <t>Radek  -  24</t>
  </si>
  <si>
    <t>Haci  -  33</t>
  </si>
  <si>
    <t>Maruška  -  33</t>
  </si>
  <si>
    <t>Boňa  -  24</t>
  </si>
  <si>
    <t>Bohča  -  47</t>
  </si>
  <si>
    <t>Tonda  -  42</t>
  </si>
  <si>
    <t>Franta  -  33</t>
  </si>
  <si>
    <t>Renata</t>
  </si>
  <si>
    <t>Bohča  -  29</t>
  </si>
  <si>
    <t>Pupák  -  25</t>
  </si>
  <si>
    <t>Maruška  -  37</t>
  </si>
  <si>
    <t>Luboš  -  34</t>
  </si>
  <si>
    <t>Tonda  -  34</t>
  </si>
  <si>
    <t>Renča  -  28</t>
  </si>
  <si>
    <t>Boňa  -  39</t>
  </si>
  <si>
    <t>Franta  -  32</t>
  </si>
  <si>
    <t>Karel  -  30</t>
  </si>
  <si>
    <t>Ivoš  -  33</t>
  </si>
  <si>
    <t>Jakub  -  30</t>
  </si>
  <si>
    <t>Radek  -  27</t>
  </si>
  <si>
    <t>Haci  -  31</t>
  </si>
  <si>
    <t>Jakub</t>
  </si>
  <si>
    <t>Jakub -  24</t>
  </si>
  <si>
    <t>Haci  -  28</t>
  </si>
  <si>
    <t>Lukáš  -  24</t>
  </si>
  <si>
    <t>Maruška  -  23</t>
  </si>
  <si>
    <t>Boňa  -  34</t>
  </si>
  <si>
    <t xml:space="preserve">Pupák  -  32 </t>
  </si>
  <si>
    <t>Fana  -  24</t>
  </si>
  <si>
    <t>Bohča  -  23</t>
  </si>
  <si>
    <t>Ivoš  -  34</t>
  </si>
  <si>
    <t>Renča  -  22</t>
  </si>
  <si>
    <t>Tonda  -  32</t>
  </si>
  <si>
    <t>Radek  -  42</t>
  </si>
  <si>
    <t>Jakub  -  39</t>
  </si>
  <si>
    <t>Karel  -  36</t>
  </si>
  <si>
    <t>Luboš  -  40</t>
  </si>
  <si>
    <t>Haci  -  17</t>
  </si>
  <si>
    <t>Tonda  -  37</t>
  </si>
  <si>
    <t>Ivoš  -  37</t>
  </si>
  <si>
    <t>Maruška  -  31</t>
  </si>
  <si>
    <t>Franta  -  53</t>
  </si>
  <si>
    <t>Bohča  -  36</t>
  </si>
  <si>
    <t>Radek  -  34</t>
  </si>
  <si>
    <t>Karel  -  51</t>
  </si>
  <si>
    <t>Jakub  -  43</t>
  </si>
  <si>
    <t>Luboš  -  30</t>
  </si>
  <si>
    <t>Ivoš  -  25</t>
  </si>
  <si>
    <t xml:space="preserve">Pupák  -  41 </t>
  </si>
  <si>
    <t>Bohča  -  30</t>
  </si>
  <si>
    <t>Haci  -  24</t>
  </si>
  <si>
    <t>Tonda  -  47</t>
  </si>
  <si>
    <t>Maruška  -  44</t>
  </si>
  <si>
    <t>Karel  -  35</t>
  </si>
  <si>
    <t>Jakub  -  53</t>
  </si>
  <si>
    <t>Renča  -  34</t>
  </si>
  <si>
    <t xml:space="preserve">     Pupák  -  20</t>
  </si>
  <si>
    <t>Lukáš  -  31</t>
  </si>
  <si>
    <t>Třetí ročník DOMINION liga Hanácké Trefy 2018 / 2019</t>
  </si>
  <si>
    <t>1. kolo 2.11. 2018</t>
  </si>
  <si>
    <t xml:space="preserve">2. kolo </t>
  </si>
  <si>
    <t xml:space="preserve">4. kolo </t>
  </si>
  <si>
    <t>7. kolo</t>
  </si>
  <si>
    <t>8. kolo</t>
  </si>
  <si>
    <t xml:space="preserve">9. kolo </t>
  </si>
  <si>
    <t xml:space="preserve">5. kolo </t>
  </si>
  <si>
    <t xml:space="preserve">Boňa  </t>
  </si>
  <si>
    <t>stůl C                                                 (9.-12. místo)</t>
  </si>
  <si>
    <t>stůl C                                                 (13.-16. místo)</t>
  </si>
  <si>
    <t>Luboš-22</t>
  </si>
  <si>
    <t>Ivoš  -  41</t>
  </si>
  <si>
    <t>Franta  -  35</t>
  </si>
  <si>
    <t>Pupák  -  35</t>
  </si>
  <si>
    <t>Boňa  -  59</t>
  </si>
  <si>
    <t>Tonda  -  57</t>
  </si>
  <si>
    <t>Lukáš  -  43</t>
  </si>
  <si>
    <t>Bohča  -  48</t>
  </si>
  <si>
    <t>Jakub  -  47</t>
  </si>
  <si>
    <t>Haci  -  46</t>
  </si>
  <si>
    <t>Karel  -  40</t>
  </si>
  <si>
    <t>Radek  -  51</t>
  </si>
  <si>
    <t>Lenka  -  66</t>
  </si>
  <si>
    <t>Jitka  -  55</t>
  </si>
  <si>
    <t>Renata  -  38</t>
  </si>
  <si>
    <t>Radek  -  36</t>
  </si>
  <si>
    <t>Haci  -  30</t>
  </si>
  <si>
    <t>Renata  -  30</t>
  </si>
  <si>
    <t>Maruška  -  43</t>
  </si>
  <si>
    <t>Lukáš  -  32</t>
  </si>
  <si>
    <t>Jitka  -  30</t>
  </si>
  <si>
    <t>Lenka  -  25</t>
  </si>
  <si>
    <t>Bohča  -  41</t>
  </si>
  <si>
    <t>Franta  -  27</t>
  </si>
  <si>
    <t>Pupák  -  20</t>
  </si>
  <si>
    <t>Luboš  -  41</t>
  </si>
  <si>
    <t>Tonda  -  40</t>
  </si>
  <si>
    <t>Boňa  -  36</t>
  </si>
  <si>
    <t>Ivoš  -  27</t>
  </si>
  <si>
    <t>Karel  -  56</t>
  </si>
  <si>
    <t>Lenka  -  62</t>
  </si>
  <si>
    <t>Renata  -  51</t>
  </si>
  <si>
    <t>Jitka  -  34</t>
  </si>
  <si>
    <t>Radek  -  40</t>
  </si>
  <si>
    <t>Jakub  -  21</t>
  </si>
  <si>
    <t>Jakub  -  27</t>
  </si>
  <si>
    <t>Boňa  -  43</t>
  </si>
  <si>
    <t>Ivoš  -  43</t>
  </si>
  <si>
    <t>Maruška  -  36</t>
  </si>
  <si>
    <t>Bohča  -  42</t>
  </si>
  <si>
    <t>Franta  -  34</t>
  </si>
  <si>
    <t>Tonda  -  39</t>
  </si>
  <si>
    <t>Jitka  -  27</t>
  </si>
  <si>
    <t>Haci  -  27</t>
  </si>
  <si>
    <t>Renata  -  27</t>
  </si>
  <si>
    <t>Lenka  -  31</t>
  </si>
  <si>
    <t>Lukáš  -  22</t>
  </si>
  <si>
    <t>Luboš  -  43</t>
  </si>
  <si>
    <t>Pupák  -  40</t>
  </si>
  <si>
    <t>Franta  -  40</t>
  </si>
  <si>
    <t>Radek  -  39</t>
  </si>
  <si>
    <t>Ivoš  -  29</t>
  </si>
  <si>
    <t>Tonda  -  28</t>
  </si>
  <si>
    <t>Boňa  -  27</t>
  </si>
  <si>
    <t>Ivoš  -  42</t>
  </si>
  <si>
    <t>Luboš  -  22</t>
  </si>
  <si>
    <t>Bohča  -  21</t>
  </si>
  <si>
    <t>Boňa  -  35</t>
  </si>
  <si>
    <t>Tonda  -  31</t>
  </si>
  <si>
    <t>Lenka  -  30</t>
  </si>
  <si>
    <t>Radek  -  37</t>
  </si>
  <si>
    <t>Jitka  -  15</t>
  </si>
  <si>
    <t>Jakub  -  26</t>
  </si>
  <si>
    <t>Renata  -  20</t>
  </si>
  <si>
    <t xml:space="preserve">Ivoš </t>
  </si>
  <si>
    <t xml:space="preserve">Franta </t>
  </si>
  <si>
    <t xml:space="preserve">Pupák </t>
  </si>
  <si>
    <t xml:space="preserve">Tonda  </t>
  </si>
  <si>
    <t xml:space="preserve">Lukáš  </t>
  </si>
  <si>
    <t xml:space="preserve">Maruška </t>
  </si>
  <si>
    <t xml:space="preserve">Bohča </t>
  </si>
  <si>
    <t xml:space="preserve">Jakub  </t>
  </si>
  <si>
    <t xml:space="preserve">Haci  </t>
  </si>
  <si>
    <t xml:space="preserve">Karel  </t>
  </si>
  <si>
    <t xml:space="preserve">Lenka </t>
  </si>
  <si>
    <t xml:space="preserve">Jitka </t>
  </si>
  <si>
    <t xml:space="preserve">Radek </t>
  </si>
  <si>
    <t xml:space="preserve">Renata  </t>
  </si>
  <si>
    <t xml:space="preserve">koeficient * (počet hráčů - pořadí)/10 = bodové hodnocení                                                                                                                                                                     </t>
  </si>
  <si>
    <t>16 hráčů</t>
  </si>
  <si>
    <t>17 hráčů</t>
  </si>
  <si>
    <t>18 hráčů</t>
  </si>
  <si>
    <t>19 hráčů</t>
  </si>
  <si>
    <t>13 hráčů</t>
  </si>
  <si>
    <t>14 hráčů</t>
  </si>
  <si>
    <t>15 hráčů</t>
  </si>
  <si>
    <t>20 hráčů</t>
  </si>
  <si>
    <t>Jitka</t>
  </si>
  <si>
    <t>14.</t>
  </si>
  <si>
    <t>15.</t>
  </si>
  <si>
    <t>16.</t>
  </si>
  <si>
    <t>30.11.</t>
  </si>
  <si>
    <t>3. kolo - 30.11.2018</t>
  </si>
  <si>
    <t>Ivoš  -  39</t>
  </si>
  <si>
    <t>Maruška  -  18</t>
  </si>
  <si>
    <t>Bohča  -  45</t>
  </si>
  <si>
    <t>Luboš  -  55</t>
  </si>
  <si>
    <t>Franta  O  -  54</t>
  </si>
  <si>
    <t>Lenka  -  43</t>
  </si>
  <si>
    <t>Franta  -  45</t>
  </si>
  <si>
    <t>Karel  -  45</t>
  </si>
  <si>
    <t>Jitka  -  37</t>
  </si>
  <si>
    <t>Radek  -  19</t>
  </si>
  <si>
    <t>Franta O</t>
  </si>
  <si>
    <t>Tonda  -  48</t>
  </si>
  <si>
    <t>Jitka  -  48</t>
  </si>
  <si>
    <t>Franta O  -  23</t>
  </si>
  <si>
    <t>Lenka  -  20</t>
  </si>
  <si>
    <t>Radek  -  15</t>
  </si>
  <si>
    <t>Franta  -  29</t>
  </si>
  <si>
    <t>Boňa  -  49</t>
  </si>
  <si>
    <t>Ivoš  -  31</t>
  </si>
  <si>
    <t>Karel  -  34</t>
  </si>
  <si>
    <t>Jitka  -  31</t>
  </si>
  <si>
    <t>Radek  -  18</t>
  </si>
  <si>
    <t>Franta  -  44</t>
  </si>
  <si>
    <t>Lenka  -  40</t>
  </si>
  <si>
    <t>Tonda  -  27</t>
  </si>
  <si>
    <t>Maruška  -  47</t>
  </si>
  <si>
    <t>Franta O  -  27</t>
  </si>
  <si>
    <t>Bońa  -  44</t>
  </si>
  <si>
    <t>Luboš  -  36</t>
  </si>
  <si>
    <t>Bohča  -  35</t>
  </si>
  <si>
    <t>Jitka  -  35</t>
  </si>
  <si>
    <t>Lenka  -  34</t>
  </si>
  <si>
    <t>Karel  -  28</t>
  </si>
  <si>
    <t>Ivoš  -  24</t>
  </si>
  <si>
    <t>Franta  -  47</t>
  </si>
  <si>
    <t>Bohča  -  44</t>
  </si>
  <si>
    <t>Franta O  -  38</t>
  </si>
  <si>
    <t>Boňa  -  41</t>
  </si>
  <si>
    <t>Luboš  -  38</t>
  </si>
  <si>
    <t>Maruška  -  34</t>
  </si>
  <si>
    <t>Radek  -  31</t>
  </si>
  <si>
    <t>Karel  -  18</t>
  </si>
  <si>
    <t>Bohča  -  38</t>
  </si>
  <si>
    <t>Lenka  -  26</t>
  </si>
  <si>
    <t>Boňa  -  48</t>
  </si>
  <si>
    <t>Luboš  -  46</t>
  </si>
  <si>
    <t>Franta O -  35</t>
  </si>
  <si>
    <t>17.</t>
  </si>
  <si>
    <t>Boňa  -  56</t>
  </si>
  <si>
    <t>František  -  52</t>
  </si>
  <si>
    <t>František  -  48</t>
  </si>
  <si>
    <t>František  -  51</t>
  </si>
  <si>
    <t>Bohča  -  46</t>
  </si>
  <si>
    <t>Bohča  -  43</t>
  </si>
  <si>
    <t>Bohča  -  31</t>
  </si>
  <si>
    <t>Maruška  -  45</t>
  </si>
  <si>
    <t>Toník  -  45</t>
  </si>
  <si>
    <t>Boňa  -  29</t>
  </si>
  <si>
    <t>Radek  -  38</t>
  </si>
  <si>
    <t>Toník  -  42</t>
  </si>
  <si>
    <t>Bohča  -  49</t>
  </si>
  <si>
    <t>Karel  -  54</t>
  </si>
  <si>
    <t>Boňa  -  50</t>
  </si>
  <si>
    <t>Radek  -  46</t>
  </si>
  <si>
    <t>Franta O.  -  35</t>
  </si>
  <si>
    <t>Boňa  -  38</t>
  </si>
  <si>
    <t>Toník  -  47</t>
  </si>
  <si>
    <t>Lenka  -  38</t>
  </si>
  <si>
    <t>Maruška  -  35</t>
  </si>
  <si>
    <t>Franta O.  -  31</t>
  </si>
  <si>
    <t>Franta O.  -  47</t>
  </si>
  <si>
    <t>Toník  -  49</t>
  </si>
  <si>
    <t>Franta O.  -  40</t>
  </si>
  <si>
    <t>Franta O.  -  39</t>
  </si>
  <si>
    <t>Jitka  -  44</t>
  </si>
  <si>
    <t>Jitka  -  33</t>
  </si>
  <si>
    <t>Lenka  -  39</t>
  </si>
  <si>
    <t>Karel  -  49</t>
  </si>
  <si>
    <t>Lenka  -  54</t>
  </si>
  <si>
    <t>Pupák  -  33</t>
  </si>
  <si>
    <t>Jitka  -  52</t>
  </si>
  <si>
    <t>Pupák  -  30</t>
  </si>
  <si>
    <t>Pupák  -  41</t>
  </si>
  <si>
    <t>Pupák  -  29</t>
  </si>
  <si>
    <t>Maruška  -  46</t>
  </si>
  <si>
    <t>Toník</t>
  </si>
  <si>
    <t>Franta O.</t>
  </si>
  <si>
    <t>František  -  33</t>
  </si>
  <si>
    <t>Toník  -  33</t>
  </si>
  <si>
    <t>Franta  -  68</t>
  </si>
  <si>
    <t>Karel  -  48</t>
  </si>
  <si>
    <t>Boňa  - 44</t>
  </si>
  <si>
    <t>Radek  -  49</t>
  </si>
  <si>
    <t>Franta O.  -  46</t>
  </si>
  <si>
    <t>Jitka  -  54</t>
  </si>
  <si>
    <t>Pupák  -  49</t>
  </si>
  <si>
    <t>Lenka  -  35</t>
  </si>
  <si>
    <t>stůl C                                                 (10.-13. místo)</t>
  </si>
  <si>
    <t>Lukáš  -  34</t>
  </si>
  <si>
    <t>Ivoš  -  30</t>
  </si>
  <si>
    <t>Maruška  -  29</t>
  </si>
  <si>
    <t>Franta  -  73</t>
  </si>
  <si>
    <t>Radek  - 52</t>
  </si>
  <si>
    <t>Boňa  -  58</t>
  </si>
  <si>
    <t>Jitka  -  53</t>
  </si>
  <si>
    <t>Karel  -  52</t>
  </si>
  <si>
    <t>Lukáš  -  66</t>
  </si>
  <si>
    <t>Ivoš  -  55</t>
  </si>
  <si>
    <t>Tonda  -  49</t>
  </si>
  <si>
    <t>Luboš  -  51</t>
  </si>
  <si>
    <t>Pupák  -  45</t>
  </si>
  <si>
    <t>Jitka  -  75</t>
  </si>
  <si>
    <t>Franta  -  26</t>
  </si>
  <si>
    <t>Lukáš  -  50</t>
  </si>
  <si>
    <t>Radek  -  44</t>
  </si>
  <si>
    <t>Pupák  -  67</t>
  </si>
  <si>
    <t>Luboš  -  69</t>
  </si>
  <si>
    <t>Tonda  -  64</t>
  </si>
  <si>
    <t>Ivoš  -  54</t>
  </si>
  <si>
    <t>Lenka  -  44</t>
  </si>
  <si>
    <t>Maruška  -  25</t>
  </si>
  <si>
    <t>Franta O.  -  59</t>
  </si>
  <si>
    <t>6. kolo</t>
  </si>
  <si>
    <t>22.2.</t>
  </si>
  <si>
    <t>Ivo</t>
  </si>
  <si>
    <t>Boňa  -  79</t>
  </si>
  <si>
    <t>Jitka  -  50</t>
  </si>
  <si>
    <t>Franta O.  -  48</t>
  </si>
  <si>
    <t>Luboš  -  54</t>
  </si>
  <si>
    <t>Lukáš  -  45</t>
  </si>
  <si>
    <t>Radek  -  79</t>
  </si>
  <si>
    <t>Karel  -  59</t>
  </si>
  <si>
    <t>Tonda  -  58</t>
  </si>
  <si>
    <t>Maruška  -  58</t>
  </si>
  <si>
    <t>Bohča  -  56</t>
  </si>
  <si>
    <t>Lenka  -  56</t>
  </si>
  <si>
    <t>Ivo  -  43</t>
  </si>
  <si>
    <t>Boňa  -  66</t>
  </si>
  <si>
    <t>Jitka  -  92</t>
  </si>
  <si>
    <t>Radek  -  56</t>
  </si>
  <si>
    <t>Franta  O.  -  48</t>
  </si>
  <si>
    <t>František  -  50</t>
  </si>
  <si>
    <t>František  -  32</t>
  </si>
  <si>
    <t>Tonda  -  62</t>
  </si>
  <si>
    <t>Karel  -  62</t>
  </si>
  <si>
    <t>Lenka  -  48</t>
  </si>
  <si>
    <t>Luboš  -  79</t>
  </si>
  <si>
    <t>Jitka  -  76</t>
  </si>
  <si>
    <t>Radek  -  75</t>
  </si>
  <si>
    <t>Boňa  -  77</t>
  </si>
  <si>
    <t>Lukáš  -  75</t>
  </si>
  <si>
    <t>František  -  67</t>
  </si>
  <si>
    <t>Tonda  -  65</t>
  </si>
  <si>
    <t>Karel  -  47</t>
  </si>
  <si>
    <t>Franta O.  -  44</t>
  </si>
  <si>
    <t>Maruška  -  54</t>
  </si>
  <si>
    <t>Ivoš  -  45</t>
  </si>
  <si>
    <t>Lenka  -  42</t>
  </si>
  <si>
    <t>Luboš  -  49</t>
  </si>
  <si>
    <t>Boňa  -  46</t>
  </si>
  <si>
    <t>Radek  -  72</t>
  </si>
  <si>
    <t>Jitka  -  67</t>
  </si>
  <si>
    <t>Tonda  -  66</t>
  </si>
  <si>
    <t>Maruška  -  55</t>
  </si>
  <si>
    <t>František  -  53</t>
  </si>
  <si>
    <t>Lenka  -  41</t>
  </si>
  <si>
    <t>Ivoš  -  40</t>
  </si>
  <si>
    <t>Bohča  -  51</t>
  </si>
  <si>
    <t>Luboš  64</t>
  </si>
  <si>
    <t>Jitka  64</t>
  </si>
  <si>
    <t>Radek  58</t>
  </si>
  <si>
    <t>Lukáš  78</t>
  </si>
  <si>
    <t>Boňa  66</t>
  </si>
  <si>
    <t>Maruška  60</t>
  </si>
  <si>
    <t>Tonda  69</t>
  </si>
  <si>
    <t>Ivoš  59</t>
  </si>
  <si>
    <t>Lenka  37</t>
  </si>
  <si>
    <t>Franta  60</t>
  </si>
  <si>
    <t>Franta O  58</t>
  </si>
  <si>
    <t>Pupák  58</t>
  </si>
  <si>
    <t>Karel  25</t>
  </si>
  <si>
    <t>Boňa  51</t>
  </si>
  <si>
    <t>Luboš  47</t>
  </si>
  <si>
    <t>Lukáš  43</t>
  </si>
  <si>
    <t>Tonda  66</t>
  </si>
  <si>
    <t>Jitka  47</t>
  </si>
  <si>
    <t>Radek  30</t>
  </si>
  <si>
    <t>Franta  74</t>
  </si>
  <si>
    <t>Maruška 64</t>
  </si>
  <si>
    <t>Franta O.  55</t>
  </si>
  <si>
    <t>Pupák  38</t>
  </si>
  <si>
    <t xml:space="preserve">Karel  35  </t>
  </si>
  <si>
    <t>Ivoš  30</t>
  </si>
  <si>
    <t>Lenka  -  27</t>
  </si>
  <si>
    <t>Boňa  89</t>
  </si>
  <si>
    <t>Tonda  88</t>
  </si>
  <si>
    <t>Jitka  67</t>
  </si>
  <si>
    <t>Franta  80</t>
  </si>
  <si>
    <t>Lukáš  64</t>
  </si>
  <si>
    <t>Luboš  53</t>
  </si>
  <si>
    <t>Karel  86</t>
  </si>
  <si>
    <t>Pupák  70</t>
  </si>
  <si>
    <t>Radek  48</t>
  </si>
  <si>
    <t>Franta O.  78</t>
  </si>
  <si>
    <t>Maruška  71</t>
  </si>
  <si>
    <t>Lenka  44</t>
  </si>
  <si>
    <t>Ivoš  29</t>
  </si>
  <si>
    <t>Lukáš  48</t>
  </si>
  <si>
    <t>Boňa  47</t>
  </si>
  <si>
    <t>Franta  33</t>
  </si>
  <si>
    <t>Karel  79</t>
  </si>
  <si>
    <t>Jitka  74</t>
  </si>
  <si>
    <t>Tonda  55</t>
  </si>
  <si>
    <t>Luboš  72</t>
  </si>
  <si>
    <t>Maruška  63</t>
  </si>
  <si>
    <t>Franta O.  54</t>
  </si>
  <si>
    <t>Ivoš  46</t>
  </si>
  <si>
    <t>Radek  45</t>
  </si>
  <si>
    <t>Lenka  38</t>
  </si>
  <si>
    <t>Pupák  31</t>
  </si>
  <si>
    <t>Jitka  94</t>
  </si>
  <si>
    <t>Karel  51</t>
  </si>
  <si>
    <t>Lukáš  33</t>
  </si>
  <si>
    <t>Boňa  17</t>
  </si>
  <si>
    <t>Luboš  13</t>
  </si>
  <si>
    <t>Franta  9</t>
  </si>
  <si>
    <t>Tonda  84</t>
  </si>
  <si>
    <t>Radek  77</t>
  </si>
  <si>
    <t>Ivoš  24</t>
  </si>
  <si>
    <t>Franta O.  58</t>
  </si>
  <si>
    <t>Pupák  27</t>
  </si>
  <si>
    <t>Maruška  22</t>
  </si>
  <si>
    <t>Lenka  14</t>
  </si>
  <si>
    <t>Boňa  76</t>
  </si>
  <si>
    <t>Luboš  59</t>
  </si>
  <si>
    <t>Jitka  43</t>
  </si>
  <si>
    <t>Tonda  76</t>
  </si>
  <si>
    <t>Lukáš  54</t>
  </si>
  <si>
    <t>Karel  49</t>
  </si>
  <si>
    <t>Franta  78</t>
  </si>
  <si>
    <t>Pupák  67</t>
  </si>
  <si>
    <t>Franta O. 54</t>
  </si>
  <si>
    <t>Maruška  69</t>
  </si>
  <si>
    <t>Ivoš  51</t>
  </si>
  <si>
    <t>Radek  37</t>
  </si>
  <si>
    <t>Boňa  67</t>
  </si>
  <si>
    <t>Lukáš  42</t>
  </si>
  <si>
    <t>Tonda  41</t>
  </si>
  <si>
    <t>Franta  77</t>
  </si>
  <si>
    <t>Luboš  70</t>
  </si>
  <si>
    <t>Jitka  40</t>
  </si>
  <si>
    <t>Ivoš  64</t>
  </si>
  <si>
    <t>Karel  62</t>
  </si>
  <si>
    <t>Maruška  58</t>
  </si>
  <si>
    <t>Pupák  80</t>
  </si>
  <si>
    <t>Franta O.  68</t>
  </si>
  <si>
    <t>Radek  57</t>
  </si>
  <si>
    <t>Lenka  41</t>
  </si>
  <si>
    <t>František  -  83</t>
  </si>
  <si>
    <t>Luboš  -  78</t>
  </si>
  <si>
    <t>Tonda  -  73</t>
  </si>
  <si>
    <t>Ivoš  -  57</t>
  </si>
  <si>
    <t>Pupák  -  55</t>
  </si>
  <si>
    <t>Radek -  58</t>
  </si>
  <si>
    <t>Maruška  -  40</t>
  </si>
  <si>
    <t>Franta O.  -  27</t>
  </si>
  <si>
    <t>Tonda  -  56</t>
  </si>
  <si>
    <t>František  -  54</t>
  </si>
  <si>
    <t>Boňa  -  81</t>
  </si>
  <si>
    <t>Radek  -  80</t>
  </si>
  <si>
    <t>Maruška   -  64</t>
  </si>
  <si>
    <t>Franta O.  -  70</t>
  </si>
  <si>
    <t>Pupák  -  60</t>
  </si>
  <si>
    <t>Ivoš  -  59</t>
  </si>
  <si>
    <t>Boňa  -  65</t>
  </si>
  <si>
    <t>František  -  58</t>
  </si>
  <si>
    <t>Luboš  -  83</t>
  </si>
  <si>
    <t>Franta O.  67</t>
  </si>
  <si>
    <t>Pupák  -  52</t>
  </si>
  <si>
    <t>Ivoš  -  94</t>
  </si>
  <si>
    <t>Radek  -  65</t>
  </si>
  <si>
    <t>Lenka  -  49</t>
  </si>
  <si>
    <t>Boňa  -  68</t>
  </si>
  <si>
    <t>Toník  -  54</t>
  </si>
  <si>
    <t>František  -  69</t>
  </si>
  <si>
    <t>Radek  -  55</t>
  </si>
  <si>
    <t>Ivoš  -  53</t>
  </si>
  <si>
    <t>Lenka  -  58</t>
  </si>
  <si>
    <t>Maruška  -  30</t>
  </si>
  <si>
    <t>František  -  112</t>
  </si>
  <si>
    <t>Luboš  -  86</t>
  </si>
  <si>
    <t>Boňa  -  63</t>
  </si>
  <si>
    <t>Toník  -  70</t>
  </si>
  <si>
    <t>Lenka  -  57</t>
  </si>
  <si>
    <t>Franta O.  -  45</t>
  </si>
  <si>
    <t>Radek  -  52</t>
  </si>
  <si>
    <t>Pupák  -  51</t>
  </si>
  <si>
    <t>Ivoš  -  38</t>
  </si>
</sst>
</file>

<file path=xl/styles.xml><?xml version="1.0" encoding="utf-8"?>
<styleSheet xmlns="http://schemas.openxmlformats.org/spreadsheetml/2006/main">
  <numFmts count="2">
    <numFmt numFmtId="164" formatCode="\p\o\ř\ad\o\v\ý"/>
    <numFmt numFmtId="165" formatCode="0.000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20"/>
      <color rgb="FFFF0000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double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indexed="64"/>
      </left>
      <right/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medium">
        <color indexed="64"/>
      </right>
      <top/>
      <bottom style="medium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414">
    <xf numFmtId="0" fontId="0" fillId="0" borderId="0" xfId="0"/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64" fontId="3" fillId="13" borderId="34" xfId="0" applyNumberFormat="1" applyFont="1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164" fontId="3" fillId="16" borderId="52" xfId="0" applyNumberFormat="1" applyFont="1" applyFill="1" applyBorder="1" applyAlignment="1">
      <alignment horizontal="center" vertical="center"/>
    </xf>
    <xf numFmtId="0" fontId="0" fillId="16" borderId="46" xfId="0" applyFill="1" applyBorder="1" applyAlignment="1">
      <alignment horizontal="center" vertical="center"/>
    </xf>
    <xf numFmtId="164" fontId="3" fillId="17" borderId="52" xfId="0" applyNumberFormat="1" applyFont="1" applyFill="1" applyBorder="1" applyAlignment="1">
      <alignment horizontal="center" vertical="center"/>
    </xf>
    <xf numFmtId="0" fontId="0" fillId="17" borderId="46" xfId="0" applyFill="1" applyBorder="1" applyAlignment="1">
      <alignment horizontal="center" vertical="center"/>
    </xf>
    <xf numFmtId="164" fontId="3" fillId="12" borderId="31" xfId="0" applyNumberFormat="1" applyFont="1" applyFill="1" applyBorder="1" applyAlignment="1">
      <alignment horizontal="center" vertical="center"/>
    </xf>
    <xf numFmtId="164" fontId="3" fillId="18" borderId="31" xfId="0" applyNumberFormat="1" applyFont="1" applyFill="1" applyBorder="1" applyAlignment="1">
      <alignment horizontal="center" vertical="center"/>
    </xf>
    <xf numFmtId="0" fontId="0" fillId="18" borderId="35" xfId="0" applyFill="1" applyBorder="1" applyAlignment="1">
      <alignment horizontal="center" vertical="center"/>
    </xf>
    <xf numFmtId="0" fontId="0" fillId="12" borderId="46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48" xfId="0" applyNumberFormat="1" applyBorder="1" applyAlignment="1">
      <alignment horizontal="center" vertical="center"/>
    </xf>
    <xf numFmtId="164" fontId="0" fillId="0" borderId="62" xfId="0" applyNumberFormat="1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164" fontId="3" fillId="0" borderId="63" xfId="0" applyNumberFormat="1" applyFont="1" applyFill="1" applyBorder="1" applyAlignment="1">
      <alignment horizontal="center" vertical="center"/>
    </xf>
    <xf numFmtId="164" fontId="3" fillId="0" borderId="40" xfId="0" applyNumberFormat="1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67" xfId="0" applyBorder="1"/>
    <xf numFmtId="0" fontId="0" fillId="0" borderId="68" xfId="0" applyBorder="1" applyAlignment="1">
      <alignment horizontal="center" vertical="center"/>
    </xf>
    <xf numFmtId="0" fontId="0" fillId="0" borderId="29" xfId="0" applyBorder="1"/>
    <xf numFmtId="0" fontId="0" fillId="0" borderId="62" xfId="0" applyBorder="1"/>
    <xf numFmtId="0" fontId="0" fillId="0" borderId="69" xfId="0" applyBorder="1"/>
    <xf numFmtId="0" fontId="0" fillId="0" borderId="34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10" fontId="0" fillId="0" borderId="32" xfId="0" applyNumberFormat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165" fontId="0" fillId="0" borderId="0" xfId="0" applyNumberFormat="1"/>
    <xf numFmtId="0" fontId="9" fillId="15" borderId="65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73" xfId="0" applyBorder="1" applyAlignment="1">
      <alignment horizontal="center" vertical="center" wrapText="1"/>
    </xf>
    <xf numFmtId="165" fontId="0" fillId="0" borderId="70" xfId="0" applyNumberFormat="1" applyBorder="1" applyAlignment="1">
      <alignment horizontal="center" vertical="center" wrapText="1"/>
    </xf>
    <xf numFmtId="165" fontId="0" fillId="0" borderId="71" xfId="0" applyNumberFormat="1" applyBorder="1" applyAlignment="1">
      <alignment horizontal="center" vertical="center" wrapText="1"/>
    </xf>
    <xf numFmtId="165" fontId="0" fillId="0" borderId="7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165" fontId="0" fillId="6" borderId="15" xfId="0" applyNumberFormat="1" applyFill="1" applyBorder="1" applyAlignment="1">
      <alignment horizontal="center" vertical="center"/>
    </xf>
    <xf numFmtId="165" fontId="0" fillId="6" borderId="26" xfId="0" applyNumberFormat="1" applyFill="1" applyBorder="1" applyAlignment="1">
      <alignment horizontal="center" vertical="center"/>
    </xf>
    <xf numFmtId="0" fontId="9" fillId="15" borderId="47" xfId="0" applyFont="1" applyFill="1" applyBorder="1" applyAlignment="1">
      <alignment horizontal="center" vertical="center"/>
    </xf>
    <xf numFmtId="0" fontId="9" fillId="15" borderId="50" xfId="0" applyFont="1" applyFill="1" applyBorder="1" applyAlignment="1">
      <alignment horizontal="center" vertical="center"/>
    </xf>
    <xf numFmtId="0" fontId="9" fillId="15" borderId="56" xfId="0" applyFont="1" applyFill="1" applyBorder="1" applyAlignment="1">
      <alignment horizontal="center" vertical="center"/>
    </xf>
    <xf numFmtId="0" fontId="9" fillId="15" borderId="51" xfId="0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0" borderId="36" xfId="0" applyBorder="1"/>
    <xf numFmtId="0" fontId="0" fillId="0" borderId="38" xfId="0" applyBorder="1"/>
    <xf numFmtId="0" fontId="0" fillId="6" borderId="26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165" fontId="0" fillId="6" borderId="2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0" borderId="66" xfId="0" applyBorder="1"/>
    <xf numFmtId="0" fontId="0" fillId="0" borderId="77" xfId="0" applyBorder="1"/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10" borderId="84" xfId="0" applyFill="1" applyBorder="1" applyAlignment="1">
      <alignment horizontal="center" vertical="center"/>
    </xf>
    <xf numFmtId="0" fontId="0" fillId="10" borderId="80" xfId="0" applyFill="1" applyBorder="1" applyAlignment="1">
      <alignment horizontal="center" vertical="center"/>
    </xf>
    <xf numFmtId="0" fontId="0" fillId="10" borderId="82" xfId="0" applyFill="1" applyBorder="1" applyAlignment="1">
      <alignment horizontal="center" vertical="center"/>
    </xf>
    <xf numFmtId="0" fontId="0" fillId="10" borderId="83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165" fontId="0" fillId="6" borderId="70" xfId="0" applyNumberFormat="1" applyFill="1" applyBorder="1" applyAlignment="1">
      <alignment horizontal="center" vertical="center" wrapText="1"/>
    </xf>
    <xf numFmtId="165" fontId="0" fillId="6" borderId="7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75" xfId="0" applyBorder="1" applyAlignment="1">
      <alignment horizontal="right" vertical="center"/>
    </xf>
    <xf numFmtId="0" fontId="0" fillId="0" borderId="85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0" fillId="6" borderId="7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6" borderId="88" xfId="0" applyFill="1" applyBorder="1" applyAlignment="1">
      <alignment horizontal="center" vertical="center"/>
    </xf>
    <xf numFmtId="0" fontId="0" fillId="0" borderId="89" xfId="0" applyBorder="1"/>
    <xf numFmtId="0" fontId="0" fillId="0" borderId="50" xfId="0" applyBorder="1"/>
    <xf numFmtId="0" fontId="0" fillId="0" borderId="54" xfId="0" applyBorder="1"/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0" xfId="0" applyBorder="1" applyAlignment="1">
      <alignment horizontal="right" vertical="center"/>
    </xf>
    <xf numFmtId="0" fontId="0" fillId="6" borderId="0" xfId="0" applyFont="1" applyFill="1"/>
    <xf numFmtId="0" fontId="0" fillId="0" borderId="0" xfId="0" applyAlignment="1">
      <alignment horizontal="center" vertical="center"/>
    </xf>
    <xf numFmtId="0" fontId="0" fillId="0" borderId="30" xfId="0" applyBorder="1"/>
    <xf numFmtId="0" fontId="0" fillId="0" borderId="16" xfId="0" applyBorder="1"/>
    <xf numFmtId="0" fontId="0" fillId="6" borderId="5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6" borderId="47" xfId="0" applyNumberFormat="1" applyFill="1" applyBorder="1" applyAlignment="1">
      <alignment horizontal="center" vertical="center" wrapText="1"/>
    </xf>
    <xf numFmtId="165" fontId="0" fillId="6" borderId="50" xfId="0" applyNumberFormat="1" applyFill="1" applyBorder="1" applyAlignment="1">
      <alignment horizontal="center" vertical="center" wrapText="1"/>
    </xf>
    <xf numFmtId="165" fontId="0" fillId="0" borderId="50" xfId="0" applyNumberFormat="1" applyBorder="1" applyAlignment="1">
      <alignment horizontal="center" vertical="center" wrapText="1"/>
    </xf>
    <xf numFmtId="165" fontId="0" fillId="0" borderId="51" xfId="0" applyNumberFormat="1" applyBorder="1" applyAlignment="1">
      <alignment horizontal="center" vertical="center" wrapText="1"/>
    </xf>
    <xf numFmtId="0" fontId="0" fillId="0" borderId="91" xfId="0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65" xfId="0" applyBorder="1"/>
    <xf numFmtId="0" fontId="0" fillId="0" borderId="67" xfId="0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86" xfId="0" applyBorder="1" applyAlignment="1">
      <alignment horizontal="center" vertical="center"/>
    </xf>
    <xf numFmtId="0" fontId="0" fillId="6" borderId="93" xfId="0" applyFill="1" applyBorder="1" applyAlignment="1">
      <alignment horizontal="center" vertical="center"/>
    </xf>
    <xf numFmtId="0" fontId="0" fillId="6" borderId="94" xfId="0" applyFill="1" applyBorder="1" applyAlignment="1">
      <alignment horizontal="center" vertical="center"/>
    </xf>
    <xf numFmtId="0" fontId="0" fillId="0" borderId="55" xfId="0" applyBorder="1"/>
    <xf numFmtId="0" fontId="0" fillId="6" borderId="16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0" borderId="73" xfId="0" applyBorder="1"/>
    <xf numFmtId="0" fontId="0" fillId="6" borderId="5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6" borderId="36" xfId="0" applyNumberFormat="1" applyFill="1" applyBorder="1" applyAlignment="1">
      <alignment horizontal="center" vertical="center"/>
    </xf>
    <xf numFmtId="165" fontId="0" fillId="6" borderId="38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95" xfId="0" applyBorder="1" applyAlignment="1">
      <alignment horizontal="center" vertical="center"/>
    </xf>
    <xf numFmtId="165" fontId="0" fillId="6" borderId="34" xfId="0" applyNumberFormat="1" applyFill="1" applyBorder="1" applyAlignment="1">
      <alignment horizontal="center" vertical="center"/>
    </xf>
    <xf numFmtId="165" fontId="0" fillId="20" borderId="70" xfId="0" applyNumberFormat="1" applyFill="1" applyBorder="1" applyAlignment="1">
      <alignment horizontal="center" vertical="center" wrapText="1"/>
    </xf>
    <xf numFmtId="165" fontId="0" fillId="20" borderId="71" xfId="0" applyNumberFormat="1" applyFill="1" applyBorder="1" applyAlignment="1">
      <alignment horizontal="center" vertical="center" wrapText="1"/>
    </xf>
    <xf numFmtId="165" fontId="0" fillId="20" borderId="72" xfId="0" applyNumberFormat="1" applyFill="1" applyBorder="1" applyAlignment="1">
      <alignment horizontal="center" vertical="center" wrapText="1"/>
    </xf>
    <xf numFmtId="0" fontId="0" fillId="20" borderId="73" xfId="0" applyFill="1" applyBorder="1" applyAlignment="1">
      <alignment horizontal="center" vertical="center" wrapText="1"/>
    </xf>
    <xf numFmtId="0" fontId="0" fillId="20" borderId="37" xfId="0" applyFill="1" applyBorder="1" applyAlignment="1">
      <alignment horizontal="center" vertical="center"/>
    </xf>
    <xf numFmtId="0" fontId="0" fillId="20" borderId="96" xfId="0" applyFill="1" applyBorder="1" applyAlignment="1">
      <alignment horizontal="center" vertical="center"/>
    </xf>
    <xf numFmtId="0" fontId="0" fillId="20" borderId="35" xfId="0" applyFill="1" applyBorder="1" applyAlignment="1">
      <alignment horizontal="center" vertical="center"/>
    </xf>
    <xf numFmtId="0" fontId="0" fillId="20" borderId="76" xfId="0" applyFill="1" applyBorder="1" applyAlignment="1">
      <alignment horizontal="center" vertical="center"/>
    </xf>
    <xf numFmtId="0" fontId="16" fillId="7" borderId="50" xfId="0" applyFont="1" applyFill="1" applyBorder="1" applyAlignment="1">
      <alignment horizontal="center" vertical="center"/>
    </xf>
    <xf numFmtId="0" fontId="16" fillId="7" borderId="51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0" fillId="6" borderId="85" xfId="0" applyFill="1" applyBorder="1" applyAlignment="1">
      <alignment horizontal="center" vertical="center"/>
    </xf>
    <xf numFmtId="0" fontId="0" fillId="21" borderId="32" xfId="0" applyFill="1" applyBorder="1" applyAlignment="1">
      <alignment horizontal="right" vertical="center"/>
    </xf>
    <xf numFmtId="0" fontId="0" fillId="21" borderId="1" xfId="0" applyFill="1" applyBorder="1" applyAlignment="1">
      <alignment horizontal="right" vertical="center"/>
    </xf>
    <xf numFmtId="0" fontId="0" fillId="21" borderId="85" xfId="0" applyFill="1" applyBorder="1" applyAlignment="1">
      <alignment horizontal="right" vertical="center"/>
    </xf>
    <xf numFmtId="0" fontId="0" fillId="21" borderId="26" xfId="0" applyFill="1" applyBorder="1" applyAlignment="1">
      <alignment horizontal="righ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165" fontId="0" fillId="6" borderId="31" xfId="0" applyNumberFormat="1" applyFill="1" applyBorder="1" applyAlignment="1">
      <alignment horizontal="center" vertical="center"/>
    </xf>
    <xf numFmtId="165" fontId="0" fillId="6" borderId="17" xfId="0" applyNumberFormat="1" applyFill="1" applyBorder="1" applyAlignment="1">
      <alignment horizontal="center" vertical="center"/>
    </xf>
    <xf numFmtId="164" fontId="0" fillId="13" borderId="75" xfId="0" applyNumberFormat="1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6" borderId="97" xfId="0" applyFill="1" applyBorder="1" applyAlignment="1">
      <alignment horizontal="center" vertical="center"/>
    </xf>
    <xf numFmtId="0" fontId="0" fillId="16" borderId="98" xfId="0" applyFill="1" applyBorder="1" applyAlignment="1">
      <alignment horizontal="center" vertical="center"/>
    </xf>
    <xf numFmtId="0" fontId="0" fillId="17" borderId="97" xfId="0" applyFill="1" applyBorder="1" applyAlignment="1">
      <alignment horizontal="center" vertical="center"/>
    </xf>
    <xf numFmtId="0" fontId="0" fillId="17" borderId="98" xfId="0" applyFill="1" applyBorder="1" applyAlignment="1">
      <alignment horizontal="center" vertical="center"/>
    </xf>
    <xf numFmtId="0" fontId="0" fillId="12" borderId="99" xfId="0" applyFill="1" applyBorder="1" applyAlignment="1">
      <alignment horizontal="center" vertical="center"/>
    </xf>
    <xf numFmtId="0" fontId="0" fillId="12" borderId="98" xfId="0" applyFill="1" applyBorder="1" applyAlignment="1">
      <alignment horizontal="center" vertical="center"/>
    </xf>
    <xf numFmtId="0" fontId="0" fillId="18" borderId="99" xfId="0" applyFill="1" applyBorder="1" applyAlignment="1">
      <alignment horizontal="center" vertical="center"/>
    </xf>
    <xf numFmtId="0" fontId="0" fillId="18" borderId="76" xfId="0" applyFill="1" applyBorder="1" applyAlignment="1">
      <alignment horizontal="center" vertical="center"/>
    </xf>
    <xf numFmtId="164" fontId="0" fillId="14" borderId="100" xfId="0" applyNumberFormat="1" applyFill="1" applyBorder="1" applyAlignment="1">
      <alignment horizontal="center" vertical="center"/>
    </xf>
    <xf numFmtId="0" fontId="0" fillId="14" borderId="101" xfId="0" applyFill="1" applyBorder="1" applyAlignment="1">
      <alignment horizontal="center" vertical="center"/>
    </xf>
    <xf numFmtId="0" fontId="0" fillId="10" borderId="103" xfId="0" applyFill="1" applyBorder="1" applyAlignment="1">
      <alignment horizontal="center" vertical="center"/>
    </xf>
    <xf numFmtId="0" fontId="0" fillId="10" borderId="104" xfId="0" applyFill="1" applyBorder="1" applyAlignment="1">
      <alignment horizontal="center" vertical="center"/>
    </xf>
    <xf numFmtId="0" fontId="0" fillId="8" borderId="103" xfId="0" applyFill="1" applyBorder="1" applyAlignment="1">
      <alignment horizontal="center" vertical="center"/>
    </xf>
    <xf numFmtId="0" fontId="0" fillId="8" borderId="104" xfId="0" applyFill="1" applyBorder="1" applyAlignment="1">
      <alignment horizontal="center" vertical="center"/>
    </xf>
    <xf numFmtId="0" fontId="0" fillId="22" borderId="103" xfId="0" applyFill="1" applyBorder="1" applyAlignment="1">
      <alignment horizontal="center" vertical="center"/>
    </xf>
    <xf numFmtId="0" fontId="0" fillId="22" borderId="104" xfId="0" applyFill="1" applyBorder="1" applyAlignment="1">
      <alignment horizontal="center" vertical="center"/>
    </xf>
    <xf numFmtId="0" fontId="0" fillId="20" borderId="102" xfId="0" applyFill="1" applyBorder="1" applyAlignment="1">
      <alignment horizontal="center" vertical="center"/>
    </xf>
    <xf numFmtId="0" fontId="0" fillId="20" borderId="100" xfId="0" applyFill="1" applyBorder="1" applyAlignment="1">
      <alignment horizontal="center" vertical="center"/>
    </xf>
    <xf numFmtId="0" fontId="0" fillId="6" borderId="36" xfId="0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0" fontId="0" fillId="6" borderId="37" xfId="0" applyFill="1" applyBorder="1" applyAlignment="1">
      <alignment horizontal="right" vertical="center"/>
    </xf>
    <xf numFmtId="0" fontId="0" fillId="6" borderId="75" xfId="0" applyFill="1" applyBorder="1" applyAlignment="1">
      <alignment horizontal="right" vertical="center"/>
    </xf>
    <xf numFmtId="0" fontId="0" fillId="6" borderId="85" xfId="0" applyFill="1" applyBorder="1" applyAlignment="1">
      <alignment horizontal="right" vertical="center"/>
    </xf>
    <xf numFmtId="0" fontId="0" fillId="6" borderId="76" xfId="0" applyFill="1" applyBorder="1" applyAlignment="1">
      <alignment horizontal="right" vertical="center"/>
    </xf>
    <xf numFmtId="0" fontId="0" fillId="6" borderId="38" xfId="0" applyFill="1" applyBorder="1" applyAlignment="1">
      <alignment horizontal="right" vertical="center"/>
    </xf>
    <xf numFmtId="0" fontId="0" fillId="6" borderId="26" xfId="0" applyFill="1" applyBorder="1" applyAlignment="1">
      <alignment horizontal="right" vertical="center"/>
    </xf>
    <xf numFmtId="0" fontId="0" fillId="6" borderId="39" xfId="0" applyFill="1" applyBorder="1" applyAlignment="1">
      <alignment horizontal="right" vertical="center"/>
    </xf>
    <xf numFmtId="0" fontId="0" fillId="6" borderId="34" xfId="0" applyFill="1" applyBorder="1" applyAlignment="1">
      <alignment horizontal="right" vertical="center"/>
    </xf>
    <xf numFmtId="0" fontId="0" fillId="6" borderId="32" xfId="0" applyFill="1" applyBorder="1" applyAlignment="1">
      <alignment horizontal="right" vertical="center"/>
    </xf>
    <xf numFmtId="0" fontId="0" fillId="6" borderId="35" xfId="0" applyFill="1" applyBorder="1" applyAlignment="1">
      <alignment horizontal="right" vertical="center"/>
    </xf>
    <xf numFmtId="0" fontId="0" fillId="6" borderId="48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9" xfId="0" applyFill="1" applyBorder="1" applyAlignment="1">
      <alignment horizontal="center" vertical="center"/>
    </xf>
    <xf numFmtId="0" fontId="0" fillId="6" borderId="106" xfId="0" applyFill="1" applyBorder="1" applyAlignment="1">
      <alignment horizontal="center" vertical="center"/>
    </xf>
    <xf numFmtId="0" fontId="0" fillId="6" borderId="107" xfId="0" applyFill="1" applyBorder="1" applyAlignment="1">
      <alignment horizontal="center" vertical="center"/>
    </xf>
    <xf numFmtId="0" fontId="0" fillId="12" borderId="105" xfId="0" applyFill="1" applyBorder="1" applyAlignment="1">
      <alignment horizontal="center" vertical="center"/>
    </xf>
    <xf numFmtId="0" fontId="0" fillId="12" borderId="71" xfId="0" applyFill="1" applyBorder="1" applyAlignment="1">
      <alignment horizontal="center" vertical="center"/>
    </xf>
    <xf numFmtId="0" fontId="0" fillId="12" borderId="72" xfId="0" applyFill="1" applyBorder="1" applyAlignment="1">
      <alignment horizontal="center" vertical="center"/>
    </xf>
    <xf numFmtId="14" fontId="8" fillId="0" borderId="78" xfId="0" applyNumberFormat="1" applyFont="1" applyBorder="1" applyAlignment="1">
      <alignment horizontal="center" vertical="center" shrinkToFit="1"/>
    </xf>
    <xf numFmtId="0" fontId="19" fillId="7" borderId="8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20" borderId="1" xfId="0" applyFont="1" applyFill="1" applyBorder="1" applyAlignment="1">
      <alignment horizontal="center" vertical="center"/>
    </xf>
    <xf numFmtId="0" fontId="18" fillId="20" borderId="2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79" xfId="0" applyFill="1" applyBorder="1" applyAlignment="1">
      <alignment horizontal="center" vertical="center"/>
    </xf>
    <xf numFmtId="0" fontId="0" fillId="0" borderId="68" xfId="0" applyBorder="1" applyAlignment="1">
      <alignment horizontal="right" vertical="center"/>
    </xf>
    <xf numFmtId="0" fontId="0" fillId="10" borderId="117" xfId="0" applyFill="1" applyBorder="1" applyAlignment="1">
      <alignment horizontal="center" vertical="center"/>
    </xf>
    <xf numFmtId="0" fontId="0" fillId="0" borderId="81" xfId="0" applyBorder="1"/>
    <xf numFmtId="0" fontId="0" fillId="0" borderId="43" xfId="0" applyBorder="1" applyAlignment="1">
      <alignment horizontal="center" vertical="center" wrapText="1"/>
    </xf>
    <xf numFmtId="165" fontId="18" fillId="20" borderId="52" xfId="0" applyNumberFormat="1" applyFont="1" applyFill="1" applyBorder="1" applyAlignment="1">
      <alignment horizontal="center" vertical="center" wrapText="1"/>
    </xf>
    <xf numFmtId="0" fontId="18" fillId="20" borderId="32" xfId="0" applyFont="1" applyFill="1" applyBorder="1" applyAlignment="1">
      <alignment horizontal="center" vertical="center"/>
    </xf>
    <xf numFmtId="0" fontId="0" fillId="0" borderId="19" xfId="0" applyBorder="1"/>
    <xf numFmtId="10" fontId="0" fillId="0" borderId="35" xfId="0" applyNumberFormat="1" applyBorder="1" applyAlignment="1">
      <alignment horizontal="right" vertical="center"/>
    </xf>
    <xf numFmtId="0" fontId="0" fillId="0" borderId="118" xfId="0" applyBorder="1" applyAlignment="1">
      <alignment horizontal="right" vertical="center"/>
    </xf>
    <xf numFmtId="0" fontId="0" fillId="0" borderId="96" xfId="0" applyBorder="1" applyAlignment="1">
      <alignment horizontal="right" vertical="center"/>
    </xf>
    <xf numFmtId="0" fontId="0" fillId="19" borderId="35" xfId="0" applyFill="1" applyBorder="1" applyAlignment="1">
      <alignment horizontal="center" vertical="center"/>
    </xf>
    <xf numFmtId="0" fontId="0" fillId="19" borderId="37" xfId="0" applyFill="1" applyBorder="1" applyAlignment="1">
      <alignment horizontal="center" vertical="center"/>
    </xf>
    <xf numFmtId="0" fontId="0" fillId="19" borderId="76" xfId="0" applyFill="1" applyBorder="1" applyAlignment="1">
      <alignment horizontal="center" vertical="center"/>
    </xf>
    <xf numFmtId="0" fontId="0" fillId="19" borderId="39" xfId="0" applyFill="1" applyBorder="1" applyAlignment="1">
      <alignment horizontal="center" vertical="center"/>
    </xf>
    <xf numFmtId="0" fontId="0" fillId="6" borderId="119" xfId="0" applyFill="1" applyBorder="1" applyAlignment="1">
      <alignment horizontal="center" vertical="center"/>
    </xf>
    <xf numFmtId="0" fontId="0" fillId="6" borderId="12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9" xfId="0" applyFill="1" applyBorder="1" applyAlignment="1">
      <alignment horizontal="center" vertical="center"/>
    </xf>
    <xf numFmtId="0" fontId="0" fillId="0" borderId="49" xfId="0" applyBorder="1"/>
    <xf numFmtId="0" fontId="19" fillId="7" borderId="50" xfId="0" applyFont="1" applyFill="1" applyBorder="1" applyAlignment="1">
      <alignment horizontal="center" vertical="center"/>
    </xf>
    <xf numFmtId="165" fontId="17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65" fontId="18" fillId="20" borderId="1" xfId="0" applyNumberFormat="1" applyFont="1" applyFill="1" applyBorder="1" applyAlignment="1">
      <alignment horizontal="center" vertical="center" wrapText="1"/>
    </xf>
    <xf numFmtId="0" fontId="14" fillId="0" borderId="29" xfId="0" applyFont="1" applyBorder="1"/>
    <xf numFmtId="0" fontId="19" fillId="7" borderId="117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69" xfId="0" applyBorder="1" applyAlignment="1">
      <alignment horizontal="right"/>
    </xf>
    <xf numFmtId="0" fontId="0" fillId="10" borderId="122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123" xfId="0" applyFill="1" applyBorder="1" applyAlignment="1">
      <alignment horizontal="center" vertical="center"/>
    </xf>
    <xf numFmtId="0" fontId="0" fillId="6" borderId="109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121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117" xfId="0" applyFill="1" applyBorder="1" applyAlignment="1">
      <alignment horizontal="center" vertical="center"/>
    </xf>
    <xf numFmtId="0" fontId="0" fillId="6" borderId="83" xfId="0" applyFill="1" applyBorder="1" applyAlignment="1">
      <alignment horizontal="center" vertical="center"/>
    </xf>
    <xf numFmtId="0" fontId="0" fillId="6" borderId="82" xfId="0" applyFill="1" applyBorder="1" applyAlignment="1">
      <alignment horizontal="center" vertical="center"/>
    </xf>
    <xf numFmtId="0" fontId="0" fillId="6" borderId="84" xfId="0" applyFill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14" fontId="8" fillId="20" borderId="110" xfId="0" applyNumberFormat="1" applyFont="1" applyFill="1" applyBorder="1" applyAlignment="1">
      <alignment horizontal="center" vertical="center" shrinkToFit="1"/>
    </xf>
    <xf numFmtId="14" fontId="8" fillId="20" borderId="78" xfId="0" applyNumberFormat="1" applyFont="1" applyFill="1" applyBorder="1" applyAlignment="1">
      <alignment horizontal="center" vertical="center" shrinkToFit="1"/>
    </xf>
    <xf numFmtId="14" fontId="0" fillId="20" borderId="78" xfId="0" applyNumberFormat="1" applyFill="1" applyBorder="1" applyAlignment="1">
      <alignment horizontal="center" vertical="center" shrinkToFit="1"/>
    </xf>
    <xf numFmtId="0" fontId="14" fillId="0" borderId="62" xfId="0" applyFont="1" applyBorder="1"/>
    <xf numFmtId="0" fontId="14" fillId="0" borderId="62" xfId="0" applyFont="1" applyFill="1" applyBorder="1" applyAlignment="1">
      <alignment horizontal="left" vertical="center"/>
    </xf>
    <xf numFmtId="0" fontId="14" fillId="0" borderId="62" xfId="0" applyFont="1" applyFill="1" applyBorder="1"/>
    <xf numFmtId="0" fontId="14" fillId="0" borderId="69" xfId="0" applyFont="1" applyBorder="1"/>
    <xf numFmtId="165" fontId="18" fillId="20" borderId="7" xfId="0" applyNumberFormat="1" applyFont="1" applyFill="1" applyBorder="1" applyAlignment="1">
      <alignment horizontal="center" vertical="center" wrapText="1"/>
    </xf>
    <xf numFmtId="0" fontId="18" fillId="0" borderId="125" xfId="0" applyFont="1" applyBorder="1" applyAlignment="1">
      <alignment horizontal="center" vertical="center"/>
    </xf>
    <xf numFmtId="165" fontId="18" fillId="20" borderId="53" xfId="0" applyNumberFormat="1" applyFont="1" applyFill="1" applyBorder="1" applyAlignment="1">
      <alignment horizontal="center" vertical="center" wrapText="1"/>
    </xf>
    <xf numFmtId="0" fontId="0" fillId="0" borderId="16" xfId="0" applyFont="1" applyBorder="1"/>
    <xf numFmtId="0" fontId="0" fillId="0" borderId="3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27" xfId="0" applyBorder="1" applyAlignment="1">
      <alignment horizontal="center" vertical="center"/>
    </xf>
    <xf numFmtId="165" fontId="18" fillId="10" borderId="7" xfId="0" applyNumberFormat="1" applyFont="1" applyFill="1" applyBorder="1" applyAlignment="1">
      <alignment horizontal="center" vertical="center" wrapText="1"/>
    </xf>
    <xf numFmtId="165" fontId="18" fillId="10" borderId="1" xfId="0" applyNumberFormat="1" applyFont="1" applyFill="1" applyBorder="1" applyAlignment="1">
      <alignment horizontal="center" vertical="center" wrapText="1"/>
    </xf>
    <xf numFmtId="0" fontId="18" fillId="6" borderId="46" xfId="0" applyFont="1" applyFill="1" applyBorder="1" applyAlignment="1">
      <alignment horizontal="center" vertical="center"/>
    </xf>
    <xf numFmtId="0" fontId="18" fillId="6" borderId="125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6" borderId="126" xfId="0" applyFont="1" applyFill="1" applyBorder="1" applyAlignment="1">
      <alignment horizontal="center" vertical="center"/>
    </xf>
    <xf numFmtId="165" fontId="17" fillId="6" borderId="121" xfId="0" applyNumberFormat="1" applyFont="1" applyFill="1" applyBorder="1" applyAlignment="1">
      <alignment horizontal="center" vertical="center"/>
    </xf>
    <xf numFmtId="165" fontId="17" fillId="6" borderId="24" xfId="0" applyNumberFormat="1" applyFont="1" applyFill="1" applyBorder="1" applyAlignment="1">
      <alignment horizontal="center" vertical="center"/>
    </xf>
    <xf numFmtId="165" fontId="17" fillId="0" borderId="109" xfId="0" applyNumberFormat="1" applyFont="1" applyBorder="1" applyAlignment="1">
      <alignment horizontal="center" vertical="center"/>
    </xf>
    <xf numFmtId="0" fontId="18" fillId="10" borderId="26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106" xfId="0" applyFont="1" applyFill="1" applyBorder="1" applyAlignment="1">
      <alignment horizontal="center" vertical="center"/>
    </xf>
    <xf numFmtId="0" fontId="6" fillId="3" borderId="113" xfId="0" applyFont="1" applyFill="1" applyBorder="1" applyAlignment="1">
      <alignment horizontal="center" vertical="center"/>
    </xf>
    <xf numFmtId="0" fontId="6" fillId="3" borderId="1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12" xfId="0" applyFont="1" applyBorder="1" applyAlignment="1">
      <alignment horizontal="center" vertical="center" wrapText="1"/>
    </xf>
    <xf numFmtId="0" fontId="7" fillId="0" borderId="107" xfId="0" applyFont="1" applyBorder="1" applyAlignment="1">
      <alignment wrapText="1"/>
    </xf>
    <xf numFmtId="0" fontId="0" fillId="0" borderId="112" xfId="0" applyBorder="1" applyAlignment="1">
      <alignment horizontal="center" vertical="center"/>
    </xf>
    <xf numFmtId="0" fontId="0" fillId="0" borderId="107" xfId="0" applyBorder="1" applyAlignment="1"/>
    <xf numFmtId="0" fontId="5" fillId="0" borderId="25" xfId="0" applyFont="1" applyBorder="1" applyAlignment="1">
      <alignment horizontal="center" vertical="center" wrapText="1"/>
    </xf>
    <xf numFmtId="0" fontId="0" fillId="0" borderId="111" xfId="0" applyBorder="1" applyAlignment="1"/>
    <xf numFmtId="0" fontId="5" fillId="7" borderId="115" xfId="0" applyFont="1" applyFill="1" applyBorder="1" applyAlignment="1">
      <alignment horizontal="center" vertical="center" wrapText="1"/>
    </xf>
    <xf numFmtId="0" fontId="0" fillId="0" borderId="116" xfId="0" applyBorder="1" applyAlignment="1"/>
    <xf numFmtId="0" fontId="0" fillId="15" borderId="34" xfId="0" applyFill="1" applyBorder="1" applyAlignment="1">
      <alignment horizontal="center" vertical="center"/>
    </xf>
    <xf numFmtId="0" fontId="0" fillId="15" borderId="35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15" borderId="41" xfId="0" applyFill="1" applyBorder="1" applyAlignment="1">
      <alignment horizontal="center" vertical="center"/>
    </xf>
    <xf numFmtId="0" fontId="0" fillId="15" borderId="43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15" borderId="4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12" borderId="81" xfId="0" applyFill="1" applyBorder="1" applyAlignment="1">
      <alignment horizontal="center" vertical="center"/>
    </xf>
    <xf numFmtId="0" fontId="0" fillId="12" borderId="10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/>
    <xf numFmtId="0" fontId="10" fillId="0" borderId="56" xfId="0" applyFont="1" applyBorder="1" applyAlignment="1">
      <alignment horizontal="center" vertical="center" textRotation="90"/>
    </xf>
    <xf numFmtId="0" fontId="11" fillId="0" borderId="44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165" fontId="0" fillId="12" borderId="70" xfId="0" applyNumberFormat="1" applyFill="1" applyBorder="1" applyAlignment="1">
      <alignment horizontal="center" vertical="center" wrapText="1"/>
    </xf>
    <xf numFmtId="165" fontId="0" fillId="12" borderId="71" xfId="0" applyNumberFormat="1" applyFill="1" applyBorder="1" applyAlignment="1">
      <alignment horizontal="center" vertical="center" wrapText="1"/>
    </xf>
    <xf numFmtId="165" fontId="0" fillId="12" borderId="72" xfId="0" applyNumberFormat="1" applyFill="1" applyBorder="1" applyAlignment="1">
      <alignment horizontal="center" vertical="center" wrapText="1"/>
    </xf>
    <xf numFmtId="0" fontId="0" fillId="12" borderId="73" xfId="0" applyFill="1" applyBorder="1" applyAlignment="1">
      <alignment horizontal="center" vertical="center" wrapText="1"/>
    </xf>
    <xf numFmtId="0" fontId="18" fillId="10" borderId="3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FFFF66"/>
      <color rgb="FFCC9900"/>
      <color rgb="FFFF7C80"/>
      <color rgb="FF99FF66"/>
      <color rgb="FFCC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4"/>
  <sheetViews>
    <sheetView tabSelected="1" zoomScale="80" zoomScaleNormal="80" workbookViewId="0">
      <selection activeCell="R15" sqref="R15"/>
    </sheetView>
  </sheetViews>
  <sheetFormatPr defaultRowHeight="15"/>
  <cols>
    <col min="1" max="1" width="4.28515625" customWidth="1"/>
    <col min="3" max="3" width="27.7109375" customWidth="1"/>
    <col min="4" max="8" width="11.5703125" customWidth="1"/>
    <col min="9" max="10" width="11.5703125" style="147" customWidth="1"/>
    <col min="11" max="11" width="11.5703125" customWidth="1"/>
    <col min="12" max="12" width="11.5703125" style="165" customWidth="1"/>
    <col min="13" max="13" width="14.140625" customWidth="1"/>
  </cols>
  <sheetData>
    <row r="1" spans="2:14" ht="15.75" thickBot="1"/>
    <row r="2" spans="2:14">
      <c r="B2" s="332" t="s">
        <v>161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4"/>
    </row>
    <row r="3" spans="2:14" ht="15.75" thickBot="1">
      <c r="B3" s="335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7"/>
    </row>
    <row r="4" spans="2:14" ht="15.75" thickBot="1">
      <c r="B4" s="339" t="s">
        <v>83</v>
      </c>
      <c r="C4" s="341" t="s">
        <v>17</v>
      </c>
      <c r="D4" s="338" t="s">
        <v>23</v>
      </c>
      <c r="E4" s="338"/>
      <c r="F4" s="338"/>
      <c r="G4" s="338"/>
      <c r="H4" s="338"/>
      <c r="I4" s="338"/>
      <c r="J4" s="338"/>
      <c r="K4" s="338"/>
      <c r="L4" s="338"/>
      <c r="M4" s="343" t="s">
        <v>21</v>
      </c>
      <c r="N4" s="345" t="s">
        <v>24</v>
      </c>
    </row>
    <row r="5" spans="2:14" ht="31.5" customHeight="1" thickBot="1">
      <c r="B5" s="340"/>
      <c r="C5" s="342"/>
      <c r="D5" s="306" t="s">
        <v>88</v>
      </c>
      <c r="E5" s="307" t="s">
        <v>89</v>
      </c>
      <c r="F5" s="307" t="s">
        <v>263</v>
      </c>
      <c r="G5" s="307" t="s">
        <v>90</v>
      </c>
      <c r="H5" s="307" t="s">
        <v>91</v>
      </c>
      <c r="I5" s="308" t="s">
        <v>92</v>
      </c>
      <c r="J5" s="308" t="s">
        <v>388</v>
      </c>
      <c r="K5" s="308" t="s">
        <v>93</v>
      </c>
      <c r="L5" s="250" t="s">
        <v>94</v>
      </c>
      <c r="M5" s="344"/>
      <c r="N5" s="346"/>
    </row>
    <row r="6" spans="2:14" s="31" customFormat="1" ht="31.5" customHeight="1">
      <c r="B6" s="287" t="s">
        <v>0</v>
      </c>
      <c r="C6" s="285" t="s">
        <v>52</v>
      </c>
      <c r="D6" s="264">
        <v>30.387999999999998</v>
      </c>
      <c r="E6" s="265">
        <v>38.106000000000002</v>
      </c>
      <c r="F6" s="265">
        <v>48.276000000000003</v>
      </c>
      <c r="G6" s="265">
        <v>39.32</v>
      </c>
      <c r="H6" s="413">
        <v>24.6</v>
      </c>
      <c r="I6" s="265">
        <v>35.26</v>
      </c>
      <c r="J6" s="265">
        <v>62.32</v>
      </c>
      <c r="K6" s="265">
        <v>39.24</v>
      </c>
      <c r="L6" s="324"/>
      <c r="M6" s="328">
        <f t="shared" ref="M6" si="0">SUM(D6:K6)</f>
        <v>317.51</v>
      </c>
      <c r="N6" s="286" t="s">
        <v>0</v>
      </c>
    </row>
    <row r="7" spans="2:14" s="31" customFormat="1" ht="31.5" customHeight="1">
      <c r="B7" s="282" t="s">
        <v>1</v>
      </c>
      <c r="C7" s="309" t="s">
        <v>56</v>
      </c>
      <c r="D7" s="313">
        <v>41.825999999999993</v>
      </c>
      <c r="E7" s="256">
        <v>43.362000000000002</v>
      </c>
      <c r="F7" s="256">
        <v>42.911999999999999</v>
      </c>
      <c r="G7" s="326">
        <v>0</v>
      </c>
      <c r="H7" s="256">
        <v>7.38</v>
      </c>
      <c r="I7" s="256">
        <v>36.9</v>
      </c>
      <c r="J7" s="256">
        <v>51.66</v>
      </c>
      <c r="K7" s="256">
        <v>41.42</v>
      </c>
      <c r="L7" s="325"/>
      <c r="M7" s="329">
        <f>SUM(D7:L7)</f>
        <v>265.45999999999998</v>
      </c>
      <c r="N7" s="251" t="s">
        <v>1</v>
      </c>
    </row>
    <row r="8" spans="2:14" s="31" customFormat="1" ht="31.5" customHeight="1">
      <c r="B8" s="282" t="s">
        <v>2</v>
      </c>
      <c r="C8" s="309" t="s">
        <v>84</v>
      </c>
      <c r="D8" s="313">
        <v>21.291999999999998</v>
      </c>
      <c r="E8" s="256">
        <v>33.506999999999998</v>
      </c>
      <c r="F8" s="256">
        <v>29.501999999999999</v>
      </c>
      <c r="G8" s="256">
        <v>48.166999999999994</v>
      </c>
      <c r="H8" s="256">
        <v>27.88</v>
      </c>
      <c r="I8" s="326">
        <v>20.5</v>
      </c>
      <c r="J8" s="256">
        <v>41</v>
      </c>
      <c r="K8" s="256">
        <v>42.510000000000005</v>
      </c>
      <c r="L8" s="325"/>
      <c r="M8" s="329">
        <f>SUM(D8:K8)</f>
        <v>264.358</v>
      </c>
      <c r="N8" s="251" t="s">
        <v>2</v>
      </c>
    </row>
    <row r="9" spans="2:14" s="31" customFormat="1" ht="31.5" customHeight="1">
      <c r="B9" s="282" t="s">
        <v>3</v>
      </c>
      <c r="C9" s="309" t="s">
        <v>57</v>
      </c>
      <c r="D9" s="313">
        <v>23.634</v>
      </c>
      <c r="E9" s="256">
        <v>39.42</v>
      </c>
      <c r="F9" s="256">
        <v>13.41</v>
      </c>
      <c r="G9" s="256">
        <v>29.49</v>
      </c>
      <c r="H9" s="326">
        <v>11.48</v>
      </c>
      <c r="I9" s="256">
        <v>16.399999999999999</v>
      </c>
      <c r="J9" s="256">
        <v>47.56</v>
      </c>
      <c r="K9" s="256">
        <v>40.33</v>
      </c>
      <c r="L9" s="325"/>
      <c r="M9" s="198">
        <f>SUM(D9:K9)</f>
        <v>221.72399999999999</v>
      </c>
      <c r="N9" s="251" t="s">
        <v>3</v>
      </c>
    </row>
    <row r="10" spans="2:14" s="31" customFormat="1" ht="31.5" customHeight="1">
      <c r="B10" s="282" t="s">
        <v>4</v>
      </c>
      <c r="C10" s="309" t="s">
        <v>68</v>
      </c>
      <c r="D10" s="313">
        <v>41.894000000000005</v>
      </c>
      <c r="E10" s="256">
        <v>19.053000000000001</v>
      </c>
      <c r="F10" s="326">
        <v>0</v>
      </c>
      <c r="G10" s="326">
        <v>0</v>
      </c>
      <c r="H10" s="256">
        <v>13.94</v>
      </c>
      <c r="I10" s="256">
        <v>29.52</v>
      </c>
      <c r="J10" s="256">
        <v>55.76</v>
      </c>
      <c r="K10" s="256">
        <v>0</v>
      </c>
      <c r="L10" s="325"/>
      <c r="M10" s="280">
        <f>SUM(D10:E10,H10:L10)</f>
        <v>160.167</v>
      </c>
      <c r="N10" s="251" t="s">
        <v>4</v>
      </c>
    </row>
    <row r="11" spans="2:14" s="31" customFormat="1" ht="31.5" customHeight="1">
      <c r="B11" s="282" t="s">
        <v>5</v>
      </c>
      <c r="C11" s="309" t="s">
        <v>53</v>
      </c>
      <c r="D11" s="313">
        <v>30.524000000000001</v>
      </c>
      <c r="E11" s="256">
        <v>39.42</v>
      </c>
      <c r="F11" s="256">
        <v>33.972000000000001</v>
      </c>
      <c r="G11" s="256">
        <v>39.32</v>
      </c>
      <c r="H11" s="326">
        <v>0</v>
      </c>
      <c r="I11" s="256">
        <v>10.66</v>
      </c>
      <c r="J11" s="326">
        <v>0</v>
      </c>
      <c r="K11" s="256">
        <v>0</v>
      </c>
      <c r="L11" s="325"/>
      <c r="M11" s="280">
        <f>SUM(D11:G11,I11,K11:L11)</f>
        <v>153.89599999999999</v>
      </c>
      <c r="N11" s="251" t="s">
        <v>5</v>
      </c>
    </row>
    <row r="12" spans="2:14" s="31" customFormat="1" ht="31.5" customHeight="1">
      <c r="B12" s="282" t="s">
        <v>6</v>
      </c>
      <c r="C12" s="309" t="s">
        <v>66</v>
      </c>
      <c r="D12" s="322">
        <v>4.548</v>
      </c>
      <c r="E12" s="256">
        <v>17.082000000000001</v>
      </c>
      <c r="F12" s="256">
        <v>9.8339999999999996</v>
      </c>
      <c r="G12" s="256">
        <v>29.49</v>
      </c>
      <c r="H12" s="256">
        <v>22.14</v>
      </c>
      <c r="I12" s="256">
        <v>27.06</v>
      </c>
      <c r="J12" s="256">
        <v>23.78</v>
      </c>
      <c r="K12" s="256">
        <v>19.62</v>
      </c>
      <c r="L12" s="325"/>
      <c r="M12" s="198">
        <f>SUM(D12:K12)</f>
        <v>153.554</v>
      </c>
      <c r="N12" s="251" t="s">
        <v>6</v>
      </c>
    </row>
    <row r="13" spans="2:14" s="31" customFormat="1" ht="31.5" customHeight="1">
      <c r="B13" s="282" t="s">
        <v>7</v>
      </c>
      <c r="C13" s="309" t="s">
        <v>69</v>
      </c>
      <c r="D13" s="313">
        <v>28.181999999999999</v>
      </c>
      <c r="E13" s="256">
        <v>26.937000000000001</v>
      </c>
      <c r="F13" s="256">
        <v>36.654000000000003</v>
      </c>
      <c r="G13" s="256">
        <v>17.693999999999999</v>
      </c>
      <c r="H13" s="323">
        <v>0.82</v>
      </c>
      <c r="I13" s="284">
        <v>13.12</v>
      </c>
      <c r="J13" s="284">
        <v>22.14</v>
      </c>
      <c r="K13" s="256">
        <v>6.54</v>
      </c>
      <c r="L13" s="325"/>
      <c r="M13" s="198">
        <f t="shared" ref="M13" si="1">SUM(D13:K13)</f>
        <v>152.08699999999999</v>
      </c>
      <c r="N13" s="251" t="s">
        <v>7</v>
      </c>
    </row>
    <row r="14" spans="2:14" s="31" customFormat="1" ht="31.5" customHeight="1">
      <c r="B14" s="282" t="s">
        <v>8</v>
      </c>
      <c r="C14" s="309" t="s">
        <v>72</v>
      </c>
      <c r="D14" s="313">
        <v>20.466000000000001</v>
      </c>
      <c r="E14" s="256">
        <v>42.704999999999998</v>
      </c>
      <c r="F14" s="256">
        <v>27.713999999999999</v>
      </c>
      <c r="G14" s="326">
        <v>0</v>
      </c>
      <c r="H14" s="256">
        <v>7.38</v>
      </c>
      <c r="I14" s="256">
        <v>2.46</v>
      </c>
      <c r="J14" s="256">
        <v>17.22</v>
      </c>
      <c r="K14" s="256">
        <v>15.26</v>
      </c>
      <c r="L14" s="314"/>
      <c r="M14" s="198">
        <f>SUM(D14:K14)</f>
        <v>133.20499999999998</v>
      </c>
      <c r="N14" s="279" t="s">
        <v>8</v>
      </c>
    </row>
    <row r="15" spans="2:14" s="31" customFormat="1" ht="31.5" customHeight="1">
      <c r="B15" s="282" t="s">
        <v>9</v>
      </c>
      <c r="C15" s="311" t="s">
        <v>259</v>
      </c>
      <c r="D15" s="322">
        <v>0</v>
      </c>
      <c r="E15" s="284">
        <v>9.1980000000000004</v>
      </c>
      <c r="F15" s="256">
        <v>1.788</v>
      </c>
      <c r="G15" s="256">
        <v>6.8810000000000002</v>
      </c>
      <c r="H15" s="256">
        <v>21.32</v>
      </c>
      <c r="I15" s="256">
        <v>31.98</v>
      </c>
      <c r="J15" s="256">
        <v>54.12</v>
      </c>
      <c r="K15" s="326">
        <v>0</v>
      </c>
      <c r="L15" s="314"/>
      <c r="M15" s="198">
        <f>SUM(D15:K15)</f>
        <v>125.28700000000001</v>
      </c>
      <c r="N15" s="251" t="s">
        <v>9</v>
      </c>
    </row>
    <row r="16" spans="2:14" s="31" customFormat="1" ht="31.5" customHeight="1">
      <c r="B16" s="282" t="s">
        <v>27</v>
      </c>
      <c r="C16" s="310" t="s">
        <v>351</v>
      </c>
      <c r="D16" s="322">
        <v>0</v>
      </c>
      <c r="E16" s="323">
        <v>0</v>
      </c>
      <c r="F16" s="256">
        <v>21.456</v>
      </c>
      <c r="G16" s="256">
        <v>21.625999999999998</v>
      </c>
      <c r="H16" s="256">
        <v>22.14</v>
      </c>
      <c r="I16" s="256">
        <v>18.04</v>
      </c>
      <c r="J16" s="256">
        <v>18.04</v>
      </c>
      <c r="K16" s="256">
        <v>15.26</v>
      </c>
      <c r="L16" s="314"/>
      <c r="M16" s="198">
        <f>SUM(F16:L16)</f>
        <v>116.562</v>
      </c>
      <c r="N16" s="279" t="s">
        <v>27</v>
      </c>
    </row>
    <row r="17" spans="2:26" s="31" customFormat="1" ht="31.5" customHeight="1">
      <c r="B17" s="282" t="s">
        <v>67</v>
      </c>
      <c r="C17" s="309" t="s">
        <v>55</v>
      </c>
      <c r="D17" s="313">
        <v>38.104000000000006</v>
      </c>
      <c r="E17" s="256">
        <v>32.85</v>
      </c>
      <c r="F17" s="326">
        <v>0</v>
      </c>
      <c r="G17" s="256">
        <v>3.9319999999999999</v>
      </c>
      <c r="H17" s="256">
        <v>9.84</v>
      </c>
      <c r="I17" s="326">
        <v>0</v>
      </c>
      <c r="J17" s="256">
        <v>15.58</v>
      </c>
      <c r="K17" s="256">
        <v>14.17</v>
      </c>
      <c r="L17" s="325"/>
      <c r="M17" s="280">
        <f>SUM(D17:E17,G17:H17,J17:L17)</f>
        <v>114.47600000000001</v>
      </c>
      <c r="N17" s="279" t="s">
        <v>67</v>
      </c>
    </row>
    <row r="18" spans="2:26" s="31" customFormat="1" ht="31.5" customHeight="1">
      <c r="B18" s="282" t="s">
        <v>74</v>
      </c>
      <c r="C18" s="309" t="s">
        <v>54</v>
      </c>
      <c r="D18" s="313">
        <v>9.1640000000000015</v>
      </c>
      <c r="E18" s="256">
        <v>9.8550000000000004</v>
      </c>
      <c r="F18" s="284">
        <v>8.94</v>
      </c>
      <c r="G18" s="256">
        <v>21.625999999999998</v>
      </c>
      <c r="H18" s="256">
        <v>18.04</v>
      </c>
      <c r="I18" s="256">
        <v>9.84</v>
      </c>
      <c r="J18" s="256">
        <v>32.799999999999997</v>
      </c>
      <c r="K18" s="326">
        <v>0</v>
      </c>
      <c r="L18" s="325"/>
      <c r="M18" s="198">
        <f>SUM(D18:K18)</f>
        <v>110.265</v>
      </c>
      <c r="N18" s="279" t="s">
        <v>74</v>
      </c>
    </row>
    <row r="19" spans="2:26" s="31" customFormat="1" ht="31.5" customHeight="1">
      <c r="B19" s="282" t="s">
        <v>260</v>
      </c>
      <c r="C19" s="311" t="s">
        <v>59</v>
      </c>
      <c r="D19" s="322">
        <v>0</v>
      </c>
      <c r="E19" s="256">
        <v>15.768000000000001</v>
      </c>
      <c r="F19" s="256">
        <v>20.562000000000001</v>
      </c>
      <c r="G19" s="256">
        <v>12.779</v>
      </c>
      <c r="H19" s="256">
        <v>4.92</v>
      </c>
      <c r="I19" s="256">
        <v>4.0999999999999996</v>
      </c>
      <c r="J19" s="256">
        <v>5.74</v>
      </c>
      <c r="K19" s="256">
        <v>10.9</v>
      </c>
      <c r="L19" s="314"/>
      <c r="M19" s="198">
        <f>SUM(D19:K19)</f>
        <v>74.769000000000005</v>
      </c>
      <c r="N19" s="279" t="s">
        <v>260</v>
      </c>
    </row>
    <row r="20" spans="2:26" s="31" customFormat="1" ht="31.5" customHeight="1">
      <c r="B20" s="282" t="s">
        <v>261</v>
      </c>
      <c r="C20" s="309" t="s">
        <v>73</v>
      </c>
      <c r="D20" s="313">
        <v>40.378</v>
      </c>
      <c r="E20" s="256">
        <v>11.826000000000001</v>
      </c>
      <c r="F20" s="326">
        <v>0</v>
      </c>
      <c r="G20" s="326">
        <v>0</v>
      </c>
      <c r="H20" s="256">
        <v>0</v>
      </c>
      <c r="I20" s="256">
        <v>0</v>
      </c>
      <c r="J20" s="256">
        <v>0</v>
      </c>
      <c r="K20" s="256">
        <v>0</v>
      </c>
      <c r="L20" s="325"/>
      <c r="M20" s="280">
        <f>SUM(D20:E20,H20:L20)</f>
        <v>52.204000000000001</v>
      </c>
      <c r="N20" s="251" t="s">
        <v>261</v>
      </c>
    </row>
    <row r="21" spans="2:26" ht="33" customHeight="1">
      <c r="B21" s="283" t="s">
        <v>262</v>
      </c>
      <c r="C21" s="309" t="s">
        <v>124</v>
      </c>
      <c r="D21" s="313">
        <v>3.79</v>
      </c>
      <c r="E21" s="256">
        <v>14.454000000000001</v>
      </c>
      <c r="F21" s="326">
        <v>0</v>
      </c>
      <c r="G21" s="326">
        <v>0</v>
      </c>
      <c r="H21" s="256">
        <v>0</v>
      </c>
      <c r="I21" s="256">
        <v>0</v>
      </c>
      <c r="J21" s="256">
        <v>0</v>
      </c>
      <c r="K21" s="256">
        <v>0</v>
      </c>
      <c r="L21" s="325"/>
      <c r="M21" s="280">
        <f t="shared" ref="M21:M22" si="2">SUM(D21:E21,H21:L21)</f>
        <v>18.244</v>
      </c>
      <c r="N21" s="196" t="s">
        <v>262</v>
      </c>
    </row>
    <row r="22" spans="2:26" ht="33" customHeight="1" thickBot="1">
      <c r="B22" s="288" t="s">
        <v>312</v>
      </c>
      <c r="C22" s="312" t="s">
        <v>110</v>
      </c>
      <c r="D22" s="315">
        <v>13.022000000000002</v>
      </c>
      <c r="E22" s="257">
        <v>0.65700000000000003</v>
      </c>
      <c r="F22" s="331">
        <v>0</v>
      </c>
      <c r="G22" s="331">
        <v>0</v>
      </c>
      <c r="H22" s="257">
        <v>0</v>
      </c>
      <c r="I22" s="257">
        <v>0</v>
      </c>
      <c r="J22" s="257">
        <v>0</v>
      </c>
      <c r="K22" s="257">
        <v>0</v>
      </c>
      <c r="L22" s="327"/>
      <c r="M22" s="330">
        <f t="shared" si="2"/>
        <v>13.679000000000002</v>
      </c>
      <c r="N22" s="197" t="s">
        <v>312</v>
      </c>
    </row>
    <row r="23" spans="2:26" ht="39" customHeight="1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2:26" ht="39.75" customHeight="1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</sheetData>
  <mergeCells count="6">
    <mergeCell ref="B2:N3"/>
    <mergeCell ref="D4:L4"/>
    <mergeCell ref="B4:B5"/>
    <mergeCell ref="C4:C5"/>
    <mergeCell ref="M4:M5"/>
    <mergeCell ref="N4:N5"/>
  </mergeCells>
  <pageMargins left="0.7" right="0.7" top="0.78740157499999996" bottom="0.78740157499999996" header="0.3" footer="0.3"/>
  <pageSetup paperSize="9" orientation="portrait" r:id="rId1"/>
  <ignoredErrors>
    <ignoredError sqref="M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B2:N34"/>
  <sheetViews>
    <sheetView topLeftCell="A2" zoomScale="90" zoomScaleNormal="90" workbookViewId="0">
      <selection activeCell="J20" sqref="J20"/>
    </sheetView>
  </sheetViews>
  <sheetFormatPr defaultRowHeight="15"/>
  <cols>
    <col min="1" max="1" width="3.140625" style="31" customWidth="1"/>
    <col min="2" max="2" width="9.140625" style="166"/>
    <col min="3" max="3" width="24.5703125" style="31" customWidth="1"/>
    <col min="4" max="8" width="15" style="166" customWidth="1"/>
    <col min="9" max="10" width="10.5703125" style="63" customWidth="1"/>
    <col min="11" max="11" width="9.140625" style="31"/>
    <col min="12" max="12" width="9.140625" style="166"/>
    <col min="13" max="13" width="9.140625" style="31"/>
    <col min="14" max="14" width="9.140625" style="166"/>
    <col min="15" max="16384" width="9.140625" style="31"/>
  </cols>
  <sheetData>
    <row r="2" spans="2:14">
      <c r="C2" s="357" t="s">
        <v>167</v>
      </c>
      <c r="D2" s="357"/>
      <c r="E2" s="357"/>
      <c r="F2" s="357"/>
      <c r="G2" s="357"/>
      <c r="H2" s="357"/>
      <c r="I2" s="357"/>
      <c r="J2" s="357"/>
    </row>
    <row r="3" spans="2:14" ht="15.75" thickBot="1">
      <c r="N3" s="31"/>
    </row>
    <row r="4" spans="2:14" ht="29.25" customHeight="1" thickBot="1">
      <c r="B4" s="142"/>
      <c r="C4" s="175"/>
      <c r="D4" s="164" t="s">
        <v>18</v>
      </c>
      <c r="E4" s="162" t="s">
        <v>19</v>
      </c>
      <c r="F4" s="71" t="s">
        <v>20</v>
      </c>
      <c r="G4" s="71" t="s">
        <v>25</v>
      </c>
      <c r="H4" s="157" t="s">
        <v>26</v>
      </c>
      <c r="I4" s="87" t="s">
        <v>60</v>
      </c>
      <c r="J4" s="85" t="s">
        <v>22</v>
      </c>
      <c r="L4" s="116" t="s">
        <v>10</v>
      </c>
      <c r="M4" s="121" t="s">
        <v>63</v>
      </c>
      <c r="N4" s="31"/>
    </row>
    <row r="5" spans="2:14" s="166" customFormat="1">
      <c r="B5" s="143" t="s">
        <v>0</v>
      </c>
      <c r="C5" s="72"/>
      <c r="D5" s="171"/>
      <c r="E5" s="101"/>
      <c r="F5" s="101"/>
      <c r="G5" s="174"/>
      <c r="H5" s="159"/>
      <c r="I5" s="153">
        <f t="shared" ref="I5:I16" si="0">SUM(D5:H5)</f>
        <v>0</v>
      </c>
      <c r="J5" s="97" t="s">
        <v>0</v>
      </c>
      <c r="K5" s="84"/>
      <c r="L5" s="117" t="s">
        <v>0</v>
      </c>
      <c r="M5" s="122">
        <v>9.8339999999999996</v>
      </c>
    </row>
    <row r="6" spans="2:14" s="166" customFormat="1">
      <c r="B6" s="143" t="s">
        <v>1</v>
      </c>
      <c r="C6" s="73"/>
      <c r="D6" s="138"/>
      <c r="E6" s="93"/>
      <c r="F6" s="93"/>
      <c r="G6" s="173"/>
      <c r="H6" s="111"/>
      <c r="I6" s="154">
        <f>SUM(D6:H6)</f>
        <v>0</v>
      </c>
      <c r="J6" s="98" t="s">
        <v>2</v>
      </c>
      <c r="K6" s="84"/>
      <c r="L6" s="118" t="s">
        <v>1</v>
      </c>
      <c r="M6" s="123">
        <v>8.94</v>
      </c>
    </row>
    <row r="7" spans="2:14" s="166" customFormat="1">
      <c r="B7" s="143" t="s">
        <v>2</v>
      </c>
      <c r="C7" s="73"/>
      <c r="D7" s="138"/>
      <c r="E7" s="93"/>
      <c r="F7" s="93"/>
      <c r="G7" s="173"/>
      <c r="H7" s="111"/>
      <c r="I7" s="154">
        <f>SUM(D7:H7)</f>
        <v>0</v>
      </c>
      <c r="J7" s="98" t="s">
        <v>1</v>
      </c>
      <c r="K7" s="84"/>
      <c r="L7" s="118" t="s">
        <v>2</v>
      </c>
      <c r="M7" s="123">
        <v>8.0459999999999994</v>
      </c>
    </row>
    <row r="8" spans="2:14" s="166" customFormat="1">
      <c r="B8" s="143" t="s">
        <v>3</v>
      </c>
      <c r="C8" s="73"/>
      <c r="D8" s="138"/>
      <c r="E8" s="93"/>
      <c r="F8" s="93"/>
      <c r="G8" s="173"/>
      <c r="H8" s="111"/>
      <c r="I8" s="154">
        <f>SUM(D8:H8)</f>
        <v>0</v>
      </c>
      <c r="J8" s="98" t="s">
        <v>2</v>
      </c>
      <c r="K8" s="84"/>
      <c r="L8" s="118" t="s">
        <v>3</v>
      </c>
      <c r="M8" s="123">
        <v>7.1520000000000001</v>
      </c>
    </row>
    <row r="9" spans="2:14" s="166" customFormat="1">
      <c r="B9" s="143" t="s">
        <v>4</v>
      </c>
      <c r="C9" s="73"/>
      <c r="D9" s="138"/>
      <c r="E9" s="93"/>
      <c r="F9" s="93"/>
      <c r="G9" s="173"/>
      <c r="H9" s="111"/>
      <c r="I9" s="154">
        <f>SUM(D9:H9)</f>
        <v>0</v>
      </c>
      <c r="J9" s="98" t="s">
        <v>4</v>
      </c>
      <c r="K9" s="84"/>
      <c r="L9" s="118" t="s">
        <v>4</v>
      </c>
      <c r="M9" s="123">
        <v>6.258</v>
      </c>
    </row>
    <row r="10" spans="2:14" s="166" customFormat="1">
      <c r="B10" s="143" t="s">
        <v>5</v>
      </c>
      <c r="C10" s="73"/>
      <c r="D10" s="138"/>
      <c r="E10" s="93"/>
      <c r="F10" s="93"/>
      <c r="G10" s="173"/>
      <c r="H10" s="111"/>
      <c r="I10" s="154">
        <f>SUM(D10:H10)</f>
        <v>0</v>
      </c>
      <c r="J10" s="98" t="s">
        <v>7</v>
      </c>
      <c r="K10" s="84"/>
      <c r="L10" s="118" t="s">
        <v>5</v>
      </c>
      <c r="M10" s="123">
        <v>5.3639999999999999</v>
      </c>
    </row>
    <row r="11" spans="2:14" s="166" customFormat="1">
      <c r="B11" s="143" t="s">
        <v>6</v>
      </c>
      <c r="C11" s="73"/>
      <c r="D11" s="138"/>
      <c r="E11" s="93"/>
      <c r="F11" s="93"/>
      <c r="G11" s="173"/>
      <c r="H11" s="111"/>
      <c r="I11" s="154">
        <f t="shared" si="0"/>
        <v>0</v>
      </c>
      <c r="J11" s="98" t="s">
        <v>5</v>
      </c>
      <c r="K11" s="84"/>
      <c r="L11" s="118" t="s">
        <v>6</v>
      </c>
      <c r="M11" s="123">
        <v>4.47</v>
      </c>
    </row>
    <row r="12" spans="2:14" s="166" customFormat="1">
      <c r="B12" s="143" t="s">
        <v>7</v>
      </c>
      <c r="C12" s="73"/>
      <c r="D12" s="138"/>
      <c r="E12" s="93"/>
      <c r="F12" s="93"/>
      <c r="G12" s="173"/>
      <c r="H12" s="111"/>
      <c r="I12" s="154">
        <f>SUM(D12:H12)</f>
        <v>0</v>
      </c>
      <c r="J12" s="98" t="s">
        <v>5</v>
      </c>
      <c r="K12" s="84"/>
      <c r="L12" s="118" t="s">
        <v>7</v>
      </c>
      <c r="M12" s="123">
        <v>3.5760000000000001</v>
      </c>
    </row>
    <row r="13" spans="2:14" s="166" customFormat="1">
      <c r="B13" s="143" t="s">
        <v>8</v>
      </c>
      <c r="C13" s="73"/>
      <c r="D13" s="138"/>
      <c r="E13" s="93"/>
      <c r="F13" s="93"/>
      <c r="G13" s="173"/>
      <c r="H13" s="111"/>
      <c r="I13" s="155">
        <f t="shared" si="0"/>
        <v>0</v>
      </c>
      <c r="J13" s="99" t="s">
        <v>8</v>
      </c>
      <c r="K13" s="84"/>
      <c r="L13" s="118" t="s">
        <v>8</v>
      </c>
      <c r="M13" s="123">
        <v>2.6819999999999999</v>
      </c>
    </row>
    <row r="14" spans="2:14" s="166" customFormat="1">
      <c r="B14" s="169" t="s">
        <v>9</v>
      </c>
      <c r="C14" s="172"/>
      <c r="D14" s="138"/>
      <c r="E14" s="93"/>
      <c r="F14" s="93"/>
      <c r="G14" s="173"/>
      <c r="H14" s="111"/>
      <c r="I14" s="155">
        <f t="shared" si="0"/>
        <v>0</v>
      </c>
      <c r="J14" s="99" t="s">
        <v>27</v>
      </c>
      <c r="K14" s="84"/>
      <c r="L14" s="118" t="s">
        <v>9</v>
      </c>
      <c r="M14" s="123">
        <v>1.788</v>
      </c>
    </row>
    <row r="15" spans="2:14" s="166" customFormat="1">
      <c r="B15" s="169" t="s">
        <v>27</v>
      </c>
      <c r="C15" s="172"/>
      <c r="D15" s="138"/>
      <c r="E15" s="93"/>
      <c r="F15" s="93"/>
      <c r="G15" s="173"/>
      <c r="H15" s="111"/>
      <c r="I15" s="155">
        <f t="shared" si="0"/>
        <v>0</v>
      </c>
      <c r="J15" s="99" t="s">
        <v>27</v>
      </c>
      <c r="K15" s="84"/>
      <c r="L15" s="118" t="s">
        <v>27</v>
      </c>
      <c r="M15" s="123">
        <v>0.89400000000000002</v>
      </c>
    </row>
    <row r="16" spans="2:14" s="166" customFormat="1" ht="15.75" thickBot="1">
      <c r="B16" s="144" t="s">
        <v>67</v>
      </c>
      <c r="C16" s="74"/>
      <c r="D16" s="170"/>
      <c r="E16" s="104"/>
      <c r="F16" s="104"/>
      <c r="G16" s="176"/>
      <c r="H16" s="68"/>
      <c r="I16" s="156">
        <f t="shared" si="0"/>
        <v>0</v>
      </c>
      <c r="J16" s="100" t="s">
        <v>8</v>
      </c>
      <c r="K16" s="84"/>
      <c r="L16" s="119" t="s">
        <v>67</v>
      </c>
      <c r="M16" s="120">
        <v>0</v>
      </c>
    </row>
    <row r="17" spans="2:13" s="166" customFormat="1">
      <c r="K17" s="84"/>
    </row>
    <row r="18" spans="2:13" s="166" customFormat="1" ht="15.75" thickBot="1">
      <c r="C18" s="31"/>
      <c r="F18" s="64"/>
      <c r="I18" s="63"/>
      <c r="J18" s="63"/>
      <c r="K18" s="31"/>
      <c r="M18" s="31"/>
    </row>
    <row r="19" spans="2:13" s="166" customFormat="1">
      <c r="B19" s="358"/>
      <c r="C19" s="349" t="s">
        <v>64</v>
      </c>
      <c r="D19" s="75"/>
      <c r="E19" s="76"/>
      <c r="F19" s="77"/>
      <c r="G19" s="76"/>
      <c r="H19" s="78"/>
      <c r="I19" s="63"/>
      <c r="J19" s="63"/>
      <c r="K19" s="31"/>
      <c r="M19" s="31"/>
    </row>
    <row r="20" spans="2:13" s="166" customFormat="1">
      <c r="B20" s="358"/>
      <c r="C20" s="350"/>
      <c r="D20" s="79"/>
      <c r="E20" s="69"/>
      <c r="F20" s="69"/>
      <c r="G20" s="69"/>
      <c r="H20" s="80"/>
      <c r="I20" s="63"/>
      <c r="J20" s="63"/>
      <c r="K20" s="31"/>
      <c r="M20" s="31"/>
    </row>
    <row r="21" spans="2:13" s="166" customFormat="1" ht="15.75" thickBot="1">
      <c r="B21" s="358"/>
      <c r="C21" s="351"/>
      <c r="D21" s="81"/>
      <c r="E21" s="82"/>
      <c r="F21" s="82"/>
      <c r="G21" s="82"/>
      <c r="H21" s="83"/>
      <c r="I21" s="63"/>
      <c r="J21" s="63"/>
      <c r="K21" s="31"/>
      <c r="M21" s="31"/>
    </row>
    <row r="22" spans="2:13" s="166" customFormat="1" ht="15.75" thickBot="1">
      <c r="C22" s="31"/>
      <c r="I22" s="63"/>
      <c r="J22" s="63"/>
      <c r="K22" s="31"/>
      <c r="M22" s="31"/>
    </row>
    <row r="23" spans="2:13" s="166" customFormat="1">
      <c r="B23" s="358"/>
      <c r="C23" s="349" t="s">
        <v>65</v>
      </c>
      <c r="D23" s="75"/>
      <c r="E23" s="76"/>
      <c r="F23" s="76"/>
      <c r="G23" s="76"/>
      <c r="H23" s="78"/>
      <c r="I23" s="63"/>
      <c r="J23" s="63"/>
      <c r="K23" s="31"/>
      <c r="M23" s="31"/>
    </row>
    <row r="24" spans="2:13" s="166" customFormat="1">
      <c r="B24" s="358"/>
      <c r="C24" s="350"/>
      <c r="D24" s="79"/>
      <c r="E24" s="69"/>
      <c r="F24" s="69"/>
      <c r="G24" s="69"/>
      <c r="H24" s="80"/>
      <c r="I24" s="63"/>
      <c r="J24" s="63"/>
      <c r="K24" s="31"/>
      <c r="M24" s="31"/>
    </row>
    <row r="25" spans="2:13" s="166" customFormat="1" ht="15.75" thickBot="1">
      <c r="B25" s="358"/>
      <c r="C25" s="351"/>
      <c r="D25" s="81"/>
      <c r="E25" s="82"/>
      <c r="F25" s="82"/>
      <c r="G25" s="82"/>
      <c r="H25" s="83"/>
      <c r="I25" s="63"/>
      <c r="J25" s="63"/>
      <c r="K25" s="31"/>
      <c r="M25" s="31"/>
    </row>
    <row r="26" spans="2:13" s="166" customFormat="1" ht="15.75" thickBot="1">
      <c r="C26" s="167"/>
      <c r="D26" s="168"/>
      <c r="E26" s="168"/>
      <c r="F26" s="168"/>
      <c r="G26" s="168"/>
      <c r="H26" s="168"/>
      <c r="I26" s="63"/>
      <c r="J26" s="63"/>
      <c r="K26" s="31"/>
      <c r="M26" s="31"/>
    </row>
    <row r="27" spans="2:13" s="166" customFormat="1">
      <c r="C27" s="349" t="s">
        <v>86</v>
      </c>
      <c r="D27" s="75"/>
      <c r="E27" s="76"/>
      <c r="F27" s="76"/>
      <c r="G27" s="76"/>
      <c r="H27" s="78"/>
      <c r="I27" s="63"/>
      <c r="J27" s="63"/>
      <c r="K27" s="31"/>
      <c r="M27" s="31"/>
    </row>
    <row r="28" spans="2:13" s="166" customFormat="1">
      <c r="C28" s="350"/>
      <c r="D28" s="79"/>
      <c r="E28" s="69"/>
      <c r="F28" s="69"/>
      <c r="G28" s="69"/>
      <c r="H28" s="80"/>
      <c r="I28" s="63"/>
      <c r="J28" s="63"/>
      <c r="K28" s="31"/>
      <c r="M28" s="31"/>
    </row>
    <row r="29" spans="2:13" s="166" customFormat="1" ht="15.75" thickBot="1">
      <c r="C29" s="351"/>
      <c r="D29" s="81"/>
      <c r="E29" s="82"/>
      <c r="F29" s="82"/>
      <c r="G29" s="82"/>
      <c r="H29" s="83"/>
      <c r="I29" s="63"/>
      <c r="J29" s="63"/>
      <c r="K29" s="31"/>
      <c r="M29" s="31"/>
    </row>
    <row r="30" spans="2:13" s="166" customFormat="1" ht="15.75" thickBot="1">
      <c r="C30" s="31"/>
      <c r="I30" s="63"/>
      <c r="J30" s="63"/>
      <c r="K30" s="31"/>
      <c r="M30" s="31"/>
    </row>
    <row r="31" spans="2:13" s="166" customFormat="1">
      <c r="B31" s="358"/>
      <c r="C31" s="349" t="s">
        <v>87</v>
      </c>
      <c r="D31" s="75"/>
      <c r="E31" s="76"/>
      <c r="F31" s="76"/>
      <c r="G31" s="76"/>
      <c r="H31" s="78"/>
      <c r="I31" s="63"/>
      <c r="J31" s="63"/>
      <c r="K31" s="31"/>
      <c r="M31" s="31"/>
    </row>
    <row r="32" spans="2:13" s="166" customFormat="1">
      <c r="B32" s="358"/>
      <c r="C32" s="350"/>
      <c r="D32" s="79"/>
      <c r="E32" s="69"/>
      <c r="F32" s="69"/>
      <c r="G32" s="69"/>
      <c r="H32" s="80"/>
      <c r="I32" s="63"/>
      <c r="J32" s="63"/>
      <c r="K32" s="31"/>
      <c r="M32" s="31"/>
    </row>
    <row r="33" spans="2:13" s="166" customFormat="1" ht="15.75" thickBot="1">
      <c r="B33" s="358"/>
      <c r="C33" s="351"/>
      <c r="D33" s="81"/>
      <c r="E33" s="82"/>
      <c r="F33" s="82"/>
      <c r="G33" s="82"/>
      <c r="H33" s="83"/>
      <c r="I33" s="63"/>
      <c r="J33" s="63"/>
      <c r="K33" s="31"/>
      <c r="M33" s="31"/>
    </row>
    <row r="34" spans="2:13" s="166" customFormat="1">
      <c r="C34" s="31"/>
      <c r="I34" s="63"/>
      <c r="J34" s="63"/>
      <c r="K34" s="31"/>
      <c r="M34" s="31"/>
    </row>
  </sheetData>
  <mergeCells count="8">
    <mergeCell ref="B31:B33"/>
    <mergeCell ref="C31:C33"/>
    <mergeCell ref="C27:C29"/>
    <mergeCell ref="C2:J2"/>
    <mergeCell ref="B19:B21"/>
    <mergeCell ref="C19:C21"/>
    <mergeCell ref="B23:B25"/>
    <mergeCell ref="C23:C25"/>
  </mergeCells>
  <pageMargins left="0.7" right="0.7" top="0.78740157499999996" bottom="0.78740157499999996" header="0.3" footer="0.3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topLeftCell="A8" workbookViewId="0">
      <selection activeCell="B22" sqref="B22"/>
    </sheetView>
  </sheetViews>
  <sheetFormatPr defaultColWidth="12.5703125" defaultRowHeight="23.25" customHeight="1"/>
  <cols>
    <col min="1" max="7" width="13.42578125" customWidth="1"/>
    <col min="8" max="8" width="13.42578125" style="31" customWidth="1"/>
    <col min="9" max="10" width="13.42578125" customWidth="1"/>
    <col min="11" max="11" width="11.7109375" customWidth="1"/>
  </cols>
  <sheetData>
    <row r="1" spans="1:11" ht="23.25" customHeight="1">
      <c r="A1" s="373" t="s">
        <v>15</v>
      </c>
      <c r="B1" s="374"/>
      <c r="C1" s="374"/>
      <c r="D1" s="374"/>
      <c r="E1" s="374"/>
      <c r="F1" s="374"/>
      <c r="G1" s="374"/>
      <c r="H1" s="374"/>
      <c r="I1" s="374"/>
      <c r="J1" s="375"/>
    </row>
    <row r="2" spans="1:11" ht="23.25" customHeight="1">
      <c r="A2" s="365" t="s">
        <v>12</v>
      </c>
      <c r="B2" s="366"/>
      <c r="C2" s="366"/>
      <c r="D2" s="366"/>
      <c r="E2" s="366"/>
      <c r="F2" s="366"/>
      <c r="G2" s="366"/>
      <c r="H2" s="366"/>
      <c r="I2" s="366"/>
      <c r="J2" s="367"/>
      <c r="K2" s="1"/>
    </row>
    <row r="3" spans="1:11" ht="23.25" customHeight="1">
      <c r="A3" s="382" t="s">
        <v>13</v>
      </c>
      <c r="B3" s="383"/>
      <c r="C3" s="383"/>
      <c r="D3" s="383"/>
      <c r="E3" s="383"/>
      <c r="F3" s="383"/>
      <c r="G3" s="383"/>
      <c r="H3" s="383"/>
      <c r="I3" s="383"/>
      <c r="J3" s="384"/>
      <c r="K3" s="1"/>
    </row>
    <row r="4" spans="1:11" ht="23.25" customHeight="1">
      <c r="A4" s="376" t="s">
        <v>29</v>
      </c>
      <c r="B4" s="377"/>
      <c r="C4" s="377"/>
      <c r="D4" s="377"/>
      <c r="E4" s="377"/>
      <c r="F4" s="377"/>
      <c r="G4" s="377"/>
      <c r="H4" s="377"/>
      <c r="I4" s="377"/>
      <c r="J4" s="378"/>
      <c r="K4" s="1"/>
    </row>
    <row r="5" spans="1:11" ht="41.25" customHeight="1" thickBot="1">
      <c r="A5" s="379" t="s">
        <v>250</v>
      </c>
      <c r="B5" s="380"/>
      <c r="C5" s="380"/>
      <c r="D5" s="380"/>
      <c r="E5" s="380"/>
      <c r="F5" s="380"/>
      <c r="G5" s="380"/>
      <c r="H5" s="380"/>
      <c r="I5" s="380"/>
      <c r="J5" s="381"/>
      <c r="K5" s="1"/>
    </row>
    <row r="6" spans="1:11" ht="23.25" customHeight="1" thickTop="1">
      <c r="A6" s="368" t="s">
        <v>10</v>
      </c>
      <c r="B6" s="385" t="s">
        <v>28</v>
      </c>
      <c r="C6" s="385"/>
      <c r="D6" s="385"/>
      <c r="E6" s="386"/>
      <c r="F6" s="386"/>
      <c r="G6" s="386"/>
      <c r="H6" s="386"/>
      <c r="I6" s="386"/>
      <c r="J6" s="387"/>
    </row>
    <row r="7" spans="1:11" ht="23.25" customHeight="1" thickBot="1">
      <c r="A7" s="369"/>
      <c r="B7" s="12">
        <v>10</v>
      </c>
      <c r="C7" s="5">
        <v>9</v>
      </c>
      <c r="D7" s="26">
        <v>8</v>
      </c>
      <c r="E7" s="7">
        <v>7</v>
      </c>
      <c r="F7" s="19">
        <v>6</v>
      </c>
      <c r="G7" s="16">
        <v>5</v>
      </c>
      <c r="H7" s="40">
        <v>4</v>
      </c>
      <c r="I7" s="21">
        <v>3</v>
      </c>
      <c r="J7" s="370" t="s">
        <v>16</v>
      </c>
    </row>
    <row r="8" spans="1:11" ht="23.25" customHeight="1" thickTop="1">
      <c r="A8" s="57" t="s">
        <v>0</v>
      </c>
      <c r="B8" s="13">
        <v>9.81</v>
      </c>
      <c r="C8" s="6">
        <v>9.7840000000000007</v>
      </c>
      <c r="D8" s="27">
        <v>9.7509999999999994</v>
      </c>
      <c r="E8" s="8">
        <v>9.6549999999999994</v>
      </c>
      <c r="F8" s="20">
        <v>9.6349999999999998</v>
      </c>
      <c r="G8" s="17">
        <v>9.52</v>
      </c>
      <c r="H8" s="41">
        <v>9.3000000000000007</v>
      </c>
      <c r="I8" s="22">
        <v>8.82</v>
      </c>
      <c r="J8" s="371"/>
      <c r="K8" s="1"/>
    </row>
    <row r="9" spans="1:11" ht="23.25" customHeight="1">
      <c r="A9" s="58" t="s">
        <v>1</v>
      </c>
      <c r="B9" s="14">
        <v>8.7200000000000006</v>
      </c>
      <c r="C9" s="37">
        <v>8.5609999999999999</v>
      </c>
      <c r="D9" s="28">
        <v>8.3580000000000005</v>
      </c>
      <c r="E9" s="9">
        <v>8.0359999999999996</v>
      </c>
      <c r="F9" s="10">
        <v>7.7080000000000002</v>
      </c>
      <c r="G9" s="18">
        <v>7.14</v>
      </c>
      <c r="H9" s="34">
        <v>6.2</v>
      </c>
      <c r="I9" s="23">
        <v>4.41</v>
      </c>
      <c r="J9" s="371"/>
      <c r="K9" s="1"/>
    </row>
    <row r="10" spans="1:11" ht="23.25" customHeight="1">
      <c r="A10" s="58" t="s">
        <v>2</v>
      </c>
      <c r="B10" s="14">
        <v>7.63</v>
      </c>
      <c r="C10" s="37">
        <v>7.3380000000000001</v>
      </c>
      <c r="D10" s="28">
        <v>6.9649999999999999</v>
      </c>
      <c r="E10" s="9">
        <v>6.4169999999999998</v>
      </c>
      <c r="F10" s="10">
        <v>5.7809999999999997</v>
      </c>
      <c r="G10" s="18">
        <v>4.76</v>
      </c>
      <c r="H10" s="34">
        <v>3.1</v>
      </c>
      <c r="I10" s="23">
        <v>0</v>
      </c>
      <c r="J10" s="371"/>
      <c r="K10" s="1"/>
    </row>
    <row r="11" spans="1:11" ht="23.25" customHeight="1">
      <c r="A11" s="58" t="s">
        <v>3</v>
      </c>
      <c r="B11" s="14">
        <v>6.54</v>
      </c>
      <c r="C11" s="37">
        <v>6.1150000000000002</v>
      </c>
      <c r="D11" s="28">
        <v>5.5720000000000001</v>
      </c>
      <c r="E11" s="9">
        <v>4.8570000000000002</v>
      </c>
      <c r="F11" s="10">
        <v>3.8540000000000001</v>
      </c>
      <c r="G11" s="18">
        <v>2.38</v>
      </c>
      <c r="H11" s="34">
        <v>0</v>
      </c>
      <c r="I11" s="361"/>
      <c r="J11" s="371"/>
      <c r="K11" s="1"/>
    </row>
    <row r="12" spans="1:11" ht="23.25" customHeight="1">
      <c r="A12" s="58" t="s">
        <v>4</v>
      </c>
      <c r="B12" s="14">
        <v>5.45</v>
      </c>
      <c r="C12" s="37">
        <v>4.8920000000000003</v>
      </c>
      <c r="D12" s="28">
        <v>4.1790000000000003</v>
      </c>
      <c r="E12" s="9">
        <v>3.238</v>
      </c>
      <c r="F12" s="10">
        <v>1.927</v>
      </c>
      <c r="G12" s="18">
        <v>0</v>
      </c>
      <c r="H12" s="29" t="s">
        <v>28</v>
      </c>
      <c r="I12" s="362"/>
      <c r="J12" s="371"/>
      <c r="K12" s="1"/>
    </row>
    <row r="13" spans="1:11" ht="23.25" customHeight="1">
      <c r="A13" s="58" t="s">
        <v>5</v>
      </c>
      <c r="B13" s="14">
        <v>4.3600000000000003</v>
      </c>
      <c r="C13" s="37">
        <v>3.669</v>
      </c>
      <c r="D13" s="28">
        <v>2.786</v>
      </c>
      <c r="E13" s="9">
        <v>1.619</v>
      </c>
      <c r="F13" s="10">
        <v>0</v>
      </c>
      <c r="G13" s="364"/>
      <c r="H13" s="25"/>
      <c r="I13" s="362"/>
      <c r="J13" s="371"/>
      <c r="K13" s="1"/>
    </row>
    <row r="14" spans="1:11" ht="23.25" customHeight="1">
      <c r="A14" s="58" t="s">
        <v>6</v>
      </c>
      <c r="B14" s="14">
        <v>3.27</v>
      </c>
      <c r="C14" s="37">
        <v>2.4460000000000002</v>
      </c>
      <c r="D14" s="28">
        <v>1.393</v>
      </c>
      <c r="E14" s="9">
        <v>0</v>
      </c>
      <c r="F14" s="24"/>
      <c r="G14" s="338"/>
      <c r="H14" s="25"/>
      <c r="I14" s="362"/>
      <c r="J14" s="371"/>
      <c r="K14" s="1"/>
    </row>
    <row r="15" spans="1:11" ht="23.25" customHeight="1">
      <c r="A15" s="58" t="s">
        <v>7</v>
      </c>
      <c r="B15" s="14">
        <v>2.1800000000000002</v>
      </c>
      <c r="C15" s="11">
        <v>1.2230000000000001</v>
      </c>
      <c r="D15" s="30">
        <v>0</v>
      </c>
      <c r="E15" s="361"/>
      <c r="F15" s="25"/>
      <c r="G15" s="338"/>
      <c r="H15" s="25"/>
      <c r="I15" s="362"/>
      <c r="J15" s="371"/>
      <c r="K15" s="1"/>
    </row>
    <row r="16" spans="1:11" ht="23.25" customHeight="1">
      <c r="A16" s="58" t="s">
        <v>8</v>
      </c>
      <c r="B16" s="14">
        <v>1.0900000000000001</v>
      </c>
      <c r="C16" s="11">
        <v>0</v>
      </c>
      <c r="D16" s="29"/>
      <c r="E16" s="362"/>
      <c r="F16" s="25"/>
      <c r="G16" s="338"/>
      <c r="H16" s="25"/>
      <c r="I16" s="362"/>
      <c r="J16" s="371"/>
      <c r="K16" s="1"/>
    </row>
    <row r="17" spans="1:11" ht="23.25" customHeight="1" thickBot="1">
      <c r="A17" s="59" t="s">
        <v>9</v>
      </c>
      <c r="B17" s="15">
        <v>0</v>
      </c>
      <c r="C17" s="4"/>
      <c r="D17" s="29"/>
      <c r="E17" s="363"/>
      <c r="F17" s="38"/>
      <c r="G17" s="363"/>
      <c r="H17" s="38"/>
      <c r="I17" s="363"/>
      <c r="J17" s="371"/>
      <c r="K17" s="1"/>
    </row>
    <row r="18" spans="1:11" ht="23.25" customHeight="1" thickTop="1" thickBot="1">
      <c r="A18" s="60" t="s">
        <v>14</v>
      </c>
      <c r="B18" s="3">
        <v>1.0900000000000001</v>
      </c>
      <c r="C18" s="2">
        <v>1.2230000000000001</v>
      </c>
      <c r="D18" s="2">
        <v>1.393</v>
      </c>
      <c r="E18" s="2">
        <v>1.619</v>
      </c>
      <c r="F18" s="2">
        <v>1.927</v>
      </c>
      <c r="G18" s="2">
        <v>23.8</v>
      </c>
      <c r="H18" s="2">
        <v>3.1</v>
      </c>
      <c r="I18" s="42">
        <v>4.41</v>
      </c>
      <c r="J18" s="372"/>
    </row>
    <row r="19" spans="1:11" s="31" customFormat="1" ht="23.25" customHeight="1" thickTop="1" thickBot="1">
      <c r="A19" s="61"/>
      <c r="B19" s="39"/>
      <c r="C19" s="39"/>
      <c r="D19" s="39"/>
      <c r="E19" s="39"/>
      <c r="F19" s="39"/>
      <c r="G19" s="39"/>
      <c r="H19" s="39"/>
      <c r="I19" s="39"/>
      <c r="J19" s="62"/>
    </row>
    <row r="20" spans="1:11" s="31" customFormat="1" ht="23.25" customHeight="1">
      <c r="A20" s="44" t="s">
        <v>11</v>
      </c>
      <c r="B20" s="45" t="s">
        <v>14</v>
      </c>
      <c r="C20" s="46" t="s">
        <v>11</v>
      </c>
      <c r="D20" s="47" t="s">
        <v>14</v>
      </c>
      <c r="E20" s="48" t="s">
        <v>11</v>
      </c>
      <c r="F20" s="49" t="s">
        <v>14</v>
      </c>
      <c r="G20" s="50" t="s">
        <v>11</v>
      </c>
      <c r="H20" s="53" t="s">
        <v>14</v>
      </c>
      <c r="I20" s="51" t="s">
        <v>11</v>
      </c>
      <c r="J20" s="52" t="s">
        <v>14</v>
      </c>
    </row>
    <row r="21" spans="1:11" ht="23.25" customHeight="1" thickBot="1">
      <c r="A21" s="210" t="s">
        <v>30</v>
      </c>
      <c r="B21" s="211">
        <v>0.98299999999999998</v>
      </c>
      <c r="C21" s="212" t="s">
        <v>31</v>
      </c>
      <c r="D21" s="213">
        <v>0.89400000000000002</v>
      </c>
      <c r="E21" s="214" t="s">
        <v>255</v>
      </c>
      <c r="F21" s="215">
        <v>0.82</v>
      </c>
      <c r="G21" s="216" t="s">
        <v>256</v>
      </c>
      <c r="H21" s="217">
        <v>0.75800000000000001</v>
      </c>
      <c r="I21" s="218" t="s">
        <v>257</v>
      </c>
      <c r="J21" s="219">
        <v>0.7</v>
      </c>
    </row>
    <row r="22" spans="1:11" s="31" customFormat="1" ht="23.25" customHeight="1" thickTop="1">
      <c r="A22" s="220" t="s">
        <v>251</v>
      </c>
      <c r="B22" s="221">
        <v>0.65700000000000003</v>
      </c>
      <c r="C22" s="222" t="s">
        <v>252</v>
      </c>
      <c r="D22" s="223">
        <v>0.61599999999999999</v>
      </c>
      <c r="E22" s="224" t="s">
        <v>253</v>
      </c>
      <c r="F22" s="225"/>
      <c r="G22" s="226" t="s">
        <v>254</v>
      </c>
      <c r="H22" s="227"/>
      <c r="I22" s="228" t="s">
        <v>258</v>
      </c>
      <c r="J22" s="229"/>
    </row>
    <row r="23" spans="1:11" ht="23.25" customHeight="1" thickBot="1"/>
    <row r="24" spans="1:11" ht="23.25" customHeight="1" thickBot="1">
      <c r="A24" s="390" t="s">
        <v>32</v>
      </c>
      <c r="B24" s="391"/>
      <c r="C24" s="391"/>
      <c r="D24" s="391"/>
      <c r="E24" s="391"/>
      <c r="F24" s="391"/>
      <c r="G24" s="391"/>
      <c r="H24" s="391"/>
      <c r="I24" s="391"/>
      <c r="J24" s="392"/>
    </row>
    <row r="25" spans="1:11" ht="23.25" customHeight="1">
      <c r="A25" s="393" t="s">
        <v>33</v>
      </c>
      <c r="B25" s="394"/>
      <c r="C25" s="54" t="s">
        <v>34</v>
      </c>
      <c r="D25" s="36" t="s">
        <v>35</v>
      </c>
      <c r="E25" s="36" t="s">
        <v>36</v>
      </c>
      <c r="F25" s="36" t="s">
        <v>37</v>
      </c>
      <c r="G25" s="36" t="s">
        <v>38</v>
      </c>
      <c r="H25" s="36" t="s">
        <v>35</v>
      </c>
      <c r="I25" s="398"/>
      <c r="J25" s="399"/>
    </row>
    <row r="26" spans="1:11" ht="23.25" customHeight="1">
      <c r="A26" s="388">
        <v>3</v>
      </c>
      <c r="B26" s="389"/>
      <c r="C26" s="33">
        <v>3</v>
      </c>
      <c r="D26" s="395"/>
      <c r="E26" s="396"/>
      <c r="F26" s="396"/>
      <c r="G26" s="396"/>
      <c r="H26" s="396"/>
      <c r="I26" s="396"/>
      <c r="J26" s="397"/>
    </row>
    <row r="27" spans="1:11" ht="23.25" customHeight="1">
      <c r="A27" s="388">
        <v>4</v>
      </c>
      <c r="B27" s="389"/>
      <c r="C27" s="33">
        <v>4</v>
      </c>
      <c r="D27" s="395"/>
      <c r="E27" s="396"/>
      <c r="F27" s="396"/>
      <c r="G27" s="396"/>
      <c r="H27" s="396"/>
      <c r="I27" s="396"/>
      <c r="J27" s="397"/>
    </row>
    <row r="28" spans="1:11" ht="23.25" customHeight="1">
      <c r="A28" s="388">
        <v>5</v>
      </c>
      <c r="B28" s="389"/>
      <c r="C28" s="33">
        <v>3</v>
      </c>
      <c r="D28" s="32">
        <v>2</v>
      </c>
      <c r="E28" s="400" t="s">
        <v>44</v>
      </c>
      <c r="F28" s="400"/>
      <c r="G28" s="400"/>
      <c r="H28" s="400"/>
      <c r="I28" s="400"/>
      <c r="J28" s="401"/>
    </row>
    <row r="29" spans="1:11" ht="23.25" customHeight="1">
      <c r="A29" s="388">
        <v>6</v>
      </c>
      <c r="B29" s="389"/>
      <c r="C29" s="33">
        <v>3</v>
      </c>
      <c r="D29" s="32">
        <v>3</v>
      </c>
      <c r="E29" s="400" t="s">
        <v>45</v>
      </c>
      <c r="F29" s="400"/>
      <c r="G29" s="400"/>
      <c r="H29" s="400"/>
      <c r="I29" s="400"/>
      <c r="J29" s="401"/>
    </row>
    <row r="30" spans="1:11" ht="23.25" customHeight="1">
      <c r="A30" s="388">
        <v>7</v>
      </c>
      <c r="B30" s="389"/>
      <c r="C30" s="33">
        <v>3</v>
      </c>
      <c r="D30" s="32">
        <v>4</v>
      </c>
      <c r="E30" s="400" t="s">
        <v>45</v>
      </c>
      <c r="F30" s="400"/>
      <c r="G30" s="400"/>
      <c r="H30" s="400"/>
      <c r="I30" s="400"/>
      <c r="J30" s="401"/>
    </row>
    <row r="31" spans="1:11" ht="23.25" customHeight="1">
      <c r="A31" s="388">
        <v>8</v>
      </c>
      <c r="B31" s="389"/>
      <c r="C31" s="33">
        <v>3</v>
      </c>
      <c r="D31" s="32">
        <v>3</v>
      </c>
      <c r="E31" s="32">
        <v>2</v>
      </c>
      <c r="F31" s="400" t="s">
        <v>46</v>
      </c>
      <c r="G31" s="400"/>
      <c r="H31" s="400"/>
      <c r="I31" s="400"/>
      <c r="J31" s="401"/>
    </row>
    <row r="32" spans="1:11" ht="23.25" customHeight="1">
      <c r="A32" s="388">
        <v>9</v>
      </c>
      <c r="B32" s="389"/>
      <c r="C32" s="33">
        <v>3</v>
      </c>
      <c r="D32" s="32">
        <v>3</v>
      </c>
      <c r="E32" s="32">
        <v>3</v>
      </c>
      <c r="F32" s="400" t="s">
        <v>46</v>
      </c>
      <c r="G32" s="400"/>
      <c r="H32" s="400"/>
      <c r="I32" s="400"/>
      <c r="J32" s="401"/>
    </row>
    <row r="33" spans="1:10" ht="23.25" customHeight="1">
      <c r="A33" s="388">
        <v>10</v>
      </c>
      <c r="B33" s="389"/>
      <c r="C33" s="33">
        <v>3</v>
      </c>
      <c r="D33" s="32">
        <v>3</v>
      </c>
      <c r="E33" s="32">
        <v>4</v>
      </c>
      <c r="F33" s="400" t="s">
        <v>47</v>
      </c>
      <c r="G33" s="400"/>
      <c r="H33" s="400"/>
      <c r="I33" s="400"/>
      <c r="J33" s="401"/>
    </row>
    <row r="34" spans="1:10" ht="23.25" customHeight="1">
      <c r="A34" s="388">
        <v>11</v>
      </c>
      <c r="B34" s="389"/>
      <c r="C34" s="55" t="s">
        <v>39</v>
      </c>
      <c r="D34" s="32">
        <v>3</v>
      </c>
      <c r="E34" s="32">
        <v>3</v>
      </c>
      <c r="F34" s="32">
        <v>2</v>
      </c>
      <c r="G34" s="400" t="s">
        <v>48</v>
      </c>
      <c r="H34" s="400"/>
      <c r="I34" s="400"/>
      <c r="J34" s="401"/>
    </row>
    <row r="35" spans="1:10" ht="23.25" customHeight="1">
      <c r="A35" s="388">
        <v>12</v>
      </c>
      <c r="B35" s="389"/>
      <c r="C35" s="33">
        <v>3</v>
      </c>
      <c r="D35" s="32">
        <v>3</v>
      </c>
      <c r="E35" s="32">
        <v>3</v>
      </c>
      <c r="F35" s="32">
        <v>3</v>
      </c>
      <c r="G35" s="400" t="s">
        <v>48</v>
      </c>
      <c r="H35" s="400"/>
      <c r="I35" s="400"/>
      <c r="J35" s="401"/>
    </row>
    <row r="36" spans="1:10" ht="23.25" customHeight="1">
      <c r="A36" s="388">
        <v>13</v>
      </c>
      <c r="B36" s="389"/>
      <c r="C36" s="33">
        <v>3</v>
      </c>
      <c r="D36" s="32">
        <v>3</v>
      </c>
      <c r="E36" s="32">
        <v>3</v>
      </c>
      <c r="F36" s="32">
        <v>4</v>
      </c>
      <c r="G36" s="400" t="s">
        <v>49</v>
      </c>
      <c r="H36" s="400"/>
      <c r="I36" s="400"/>
      <c r="J36" s="401"/>
    </row>
    <row r="37" spans="1:10" ht="23.25" customHeight="1" thickBot="1">
      <c r="A37" s="407">
        <v>14</v>
      </c>
      <c r="B37" s="408"/>
      <c r="C37" s="43">
        <v>3</v>
      </c>
      <c r="D37" s="35">
        <v>3</v>
      </c>
      <c r="E37" s="35">
        <v>3</v>
      </c>
      <c r="F37" s="35">
        <v>3</v>
      </c>
      <c r="G37" s="35">
        <v>2</v>
      </c>
      <c r="H37" s="402" t="s">
        <v>50</v>
      </c>
      <c r="I37" s="403"/>
      <c r="J37" s="404"/>
    </row>
    <row r="38" spans="1:10" ht="23.25" customHeight="1">
      <c r="A38" s="31"/>
      <c r="B38" s="406" t="s">
        <v>51</v>
      </c>
      <c r="C38" s="406"/>
    </row>
    <row r="39" spans="1:10" ht="23.25" customHeight="1">
      <c r="B39" s="56" t="s">
        <v>40</v>
      </c>
    </row>
    <row r="40" spans="1:10" ht="23.25" customHeight="1">
      <c r="B40" s="405" t="s">
        <v>41</v>
      </c>
      <c r="C40" s="405"/>
    </row>
    <row r="41" spans="1:10" ht="23.25" customHeight="1">
      <c r="B41" s="405" t="s">
        <v>42</v>
      </c>
      <c r="C41" s="405"/>
    </row>
    <row r="42" spans="1:10" ht="23.25" customHeight="1">
      <c r="B42" s="405" t="s">
        <v>43</v>
      </c>
      <c r="C42" s="405"/>
    </row>
  </sheetData>
  <mergeCells count="42">
    <mergeCell ref="B40:C40"/>
    <mergeCell ref="B41:C41"/>
    <mergeCell ref="B42:C42"/>
    <mergeCell ref="B38:C38"/>
    <mergeCell ref="F32:J32"/>
    <mergeCell ref="A34:B34"/>
    <mergeCell ref="A35:B35"/>
    <mergeCell ref="A36:B36"/>
    <mergeCell ref="A37:B37"/>
    <mergeCell ref="F31:J31"/>
    <mergeCell ref="E30:J30"/>
    <mergeCell ref="E29:J29"/>
    <mergeCell ref="E28:J28"/>
    <mergeCell ref="H37:J37"/>
    <mergeCell ref="G36:J36"/>
    <mergeCell ref="G35:J35"/>
    <mergeCell ref="G34:J34"/>
    <mergeCell ref="F33:J33"/>
    <mergeCell ref="A24:J24"/>
    <mergeCell ref="A25:B25"/>
    <mergeCell ref="A26:B26"/>
    <mergeCell ref="A27:B27"/>
    <mergeCell ref="A28:B28"/>
    <mergeCell ref="D27:J27"/>
    <mergeCell ref="D26:J26"/>
    <mergeCell ref="I25:J25"/>
    <mergeCell ref="A29:B29"/>
    <mergeCell ref="A30:B30"/>
    <mergeCell ref="A31:B31"/>
    <mergeCell ref="A32:B32"/>
    <mergeCell ref="A33:B33"/>
    <mergeCell ref="A1:J1"/>
    <mergeCell ref="A4:J4"/>
    <mergeCell ref="A5:J5"/>
    <mergeCell ref="A3:J3"/>
    <mergeCell ref="B6:J6"/>
    <mergeCell ref="E15:E17"/>
    <mergeCell ref="G13:G17"/>
    <mergeCell ref="I11:I17"/>
    <mergeCell ref="A2:J2"/>
    <mergeCell ref="A6:A7"/>
    <mergeCell ref="J7:J18"/>
  </mergeCells>
  <printOptions horizontalCentered="1" verticalCentered="1"/>
  <pageMargins left="0.31496062992125984" right="0.31496062992125984" top="0.78740157480314965" bottom="0.59055118110236227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G20" sqref="G20:G23"/>
    </sheetView>
  </sheetViews>
  <sheetFormatPr defaultRowHeight="15"/>
  <cols>
    <col min="2" max="2" width="24.5703125" customWidth="1"/>
    <col min="3" max="7" width="15" style="1" customWidth="1"/>
    <col min="8" max="9" width="10.5703125" style="63" customWidth="1"/>
    <col min="11" max="11" width="9.140625" style="1"/>
    <col min="13" max="13" width="9.140625" style="1"/>
  </cols>
  <sheetData>
    <row r="1" spans="2:13" s="31" customFormat="1">
      <c r="C1" s="1"/>
      <c r="D1" s="1"/>
      <c r="E1" s="1"/>
      <c r="F1" s="1"/>
      <c r="G1" s="1"/>
      <c r="H1" s="63"/>
      <c r="I1" s="63"/>
      <c r="K1" s="1"/>
      <c r="M1" s="1"/>
    </row>
    <row r="2" spans="2:13" s="31" customFormat="1">
      <c r="B2" s="357" t="s">
        <v>162</v>
      </c>
      <c r="C2" s="357"/>
      <c r="D2" s="357"/>
      <c r="E2" s="357"/>
      <c r="F2" s="357"/>
      <c r="G2" s="357"/>
      <c r="H2" s="357"/>
      <c r="I2" s="357"/>
      <c r="K2" s="1"/>
      <c r="M2" s="1"/>
    </row>
    <row r="3" spans="2:13" s="31" customFormat="1" ht="15.75" thickBot="1">
      <c r="C3" s="1"/>
      <c r="D3" s="1"/>
      <c r="E3" s="1"/>
      <c r="F3" s="1"/>
      <c r="G3" s="1"/>
      <c r="H3" s="63"/>
      <c r="I3" s="63"/>
      <c r="K3" s="1"/>
      <c r="M3" s="1"/>
    </row>
    <row r="4" spans="2:13" ht="29.25" customHeight="1" thickBot="1">
      <c r="B4" s="70"/>
      <c r="C4" s="71" t="s">
        <v>18</v>
      </c>
      <c r="D4" s="71" t="s">
        <v>19</v>
      </c>
      <c r="E4" s="71" t="s">
        <v>20</v>
      </c>
      <c r="F4" s="71" t="s">
        <v>25</v>
      </c>
      <c r="G4" s="86" t="s">
        <v>26</v>
      </c>
      <c r="H4" s="191" t="s">
        <v>60</v>
      </c>
      <c r="I4" s="85" t="s">
        <v>22</v>
      </c>
      <c r="J4" s="31"/>
    </row>
    <row r="5" spans="2:13">
      <c r="B5" s="72" t="s">
        <v>68</v>
      </c>
      <c r="C5" s="187">
        <v>9.3000000000000007</v>
      </c>
      <c r="D5" s="101">
        <f>PRODUCT(0.758,12)</f>
        <v>9.0960000000000001</v>
      </c>
      <c r="E5" s="101">
        <f>PRODUCT(0.758,11)</f>
        <v>8.338000000000001</v>
      </c>
      <c r="F5" s="101">
        <f>PRODUCT(0.758,9)</f>
        <v>6.8220000000000001</v>
      </c>
      <c r="G5" s="105">
        <f>PRODUCT(0.758,11)</f>
        <v>8.338000000000001</v>
      </c>
      <c r="H5" s="188">
        <f t="shared" ref="H5:H18" si="0">SUM(C5:G5)</f>
        <v>41.894000000000005</v>
      </c>
      <c r="I5" s="97">
        <v>1</v>
      </c>
      <c r="J5" s="84"/>
      <c r="K5" s="347" t="s">
        <v>61</v>
      </c>
      <c r="L5" s="348"/>
    </row>
    <row r="6" spans="2:13" ht="15.75" thickBot="1">
      <c r="B6" s="73" t="s">
        <v>55</v>
      </c>
      <c r="C6" s="180">
        <v>9.3000000000000007</v>
      </c>
      <c r="D6" s="93">
        <f>PRODUCT(0.758,10)</f>
        <v>7.58</v>
      </c>
      <c r="E6" s="93">
        <f>PRODUCT(0.758,8)</f>
        <v>6.0640000000000001</v>
      </c>
      <c r="F6" s="93">
        <f>PRODUCT(0.758,11)</f>
        <v>8.338000000000001</v>
      </c>
      <c r="G6" s="106">
        <f>PRODUCT(0.758,9)</f>
        <v>6.8220000000000001</v>
      </c>
      <c r="H6" s="189">
        <f t="shared" si="0"/>
        <v>38.104000000000006</v>
      </c>
      <c r="I6" s="98">
        <v>4</v>
      </c>
      <c r="J6" s="84"/>
      <c r="K6" s="67" t="s">
        <v>10</v>
      </c>
      <c r="L6" s="68" t="s">
        <v>63</v>
      </c>
    </row>
    <row r="7" spans="2:13">
      <c r="B7" s="73" t="s">
        <v>53</v>
      </c>
      <c r="C7" s="180">
        <v>9.3000000000000007</v>
      </c>
      <c r="D7" s="93">
        <f>PRODUCT(0.758,11)</f>
        <v>8.338000000000001</v>
      </c>
      <c r="E7" s="93">
        <f>PRODUCT(0.758,6)</f>
        <v>4.548</v>
      </c>
      <c r="F7" s="93">
        <f>PRODUCT(0.758,4)</f>
        <v>3.032</v>
      </c>
      <c r="G7" s="106">
        <f>PRODUCT(0.758,7)</f>
        <v>5.306</v>
      </c>
      <c r="H7" s="189">
        <f t="shared" si="0"/>
        <v>30.524000000000001</v>
      </c>
      <c r="I7" s="98">
        <v>5</v>
      </c>
      <c r="J7" s="84"/>
      <c r="K7" s="65">
        <v>1</v>
      </c>
      <c r="L7" s="192">
        <v>9.3000000000000007</v>
      </c>
    </row>
    <row r="8" spans="2:13">
      <c r="B8" s="73" t="s">
        <v>73</v>
      </c>
      <c r="C8" s="180">
        <v>9.3000000000000007</v>
      </c>
      <c r="D8" s="93">
        <f>PRODUCT(0.758,13)</f>
        <v>9.8539999999999992</v>
      </c>
      <c r="E8" s="93">
        <f>PRODUCT(0.758,12)</f>
        <v>9.0960000000000001</v>
      </c>
      <c r="F8" s="93">
        <f>PRODUCT(0.758,10)</f>
        <v>7.58</v>
      </c>
      <c r="G8" s="106">
        <f>PRODUCT(0.758,6)</f>
        <v>4.548</v>
      </c>
      <c r="H8" s="189">
        <f t="shared" si="0"/>
        <v>40.378</v>
      </c>
      <c r="I8" s="98">
        <v>3</v>
      </c>
      <c r="J8" s="84"/>
      <c r="K8" s="66">
        <v>2</v>
      </c>
      <c r="L8" s="192">
        <v>6.2</v>
      </c>
    </row>
    <row r="9" spans="2:13">
      <c r="B9" s="73" t="s">
        <v>69</v>
      </c>
      <c r="C9" s="180">
        <v>6.2</v>
      </c>
      <c r="D9" s="93">
        <f>PRODUCT(0.758,9)</f>
        <v>6.8220000000000001</v>
      </c>
      <c r="E9" s="93">
        <f>PRODUCT(0.758,10)</f>
        <v>7.58</v>
      </c>
      <c r="F9" s="93">
        <f>PRODUCT(0.758,6)</f>
        <v>4.548</v>
      </c>
      <c r="G9" s="106">
        <f>PRODUCT(0.758,4)</f>
        <v>3.032</v>
      </c>
      <c r="H9" s="189">
        <f t="shared" si="0"/>
        <v>28.181999999999999</v>
      </c>
      <c r="I9" s="98">
        <v>7</v>
      </c>
      <c r="J9" s="84"/>
      <c r="K9" s="66">
        <v>3</v>
      </c>
      <c r="L9" s="192">
        <v>3.1</v>
      </c>
    </row>
    <row r="10" spans="2:13" s="31" customFormat="1" ht="15.75" thickBot="1">
      <c r="B10" s="73" t="s">
        <v>110</v>
      </c>
      <c r="C10" s="180">
        <v>6.2</v>
      </c>
      <c r="D10" s="93">
        <f>PRODUCT(0.758,6)</f>
        <v>4.548</v>
      </c>
      <c r="E10" s="93">
        <f>PRODUCT(0.758,3)</f>
        <v>2.274</v>
      </c>
      <c r="F10" s="94">
        <v>0</v>
      </c>
      <c r="G10" s="95">
        <v>0</v>
      </c>
      <c r="H10" s="189">
        <f t="shared" si="0"/>
        <v>13.022000000000002</v>
      </c>
      <c r="I10" s="98">
        <v>11</v>
      </c>
      <c r="J10" s="84"/>
      <c r="K10" s="186">
        <v>3</v>
      </c>
      <c r="L10" s="193">
        <v>0</v>
      </c>
      <c r="M10" s="177"/>
    </row>
    <row r="11" spans="2:13" s="31" customFormat="1">
      <c r="B11" s="73" t="s">
        <v>56</v>
      </c>
      <c r="C11" s="180">
        <v>6.2</v>
      </c>
      <c r="D11" s="93">
        <f>PRODUCT(0.758,8)</f>
        <v>6.0640000000000001</v>
      </c>
      <c r="E11" s="93">
        <f>PRODUCT(0.758,13)</f>
        <v>9.8539999999999992</v>
      </c>
      <c r="F11" s="93">
        <f>PRODUCT(0.758,13)</f>
        <v>9.8539999999999992</v>
      </c>
      <c r="G11" s="106">
        <f>PRODUCT(0.758,13)</f>
        <v>9.8539999999999992</v>
      </c>
      <c r="H11" s="189">
        <f t="shared" si="0"/>
        <v>41.825999999999993</v>
      </c>
      <c r="I11" s="98">
        <v>2</v>
      </c>
      <c r="J11" s="84"/>
      <c r="K11" s="179"/>
      <c r="M11" s="177"/>
    </row>
    <row r="12" spans="2:13" s="31" customFormat="1">
      <c r="B12" s="73" t="s">
        <v>57</v>
      </c>
      <c r="C12" s="180">
        <v>6.2</v>
      </c>
      <c r="D12" s="93">
        <f>PRODUCT(0.758,7)</f>
        <v>5.306</v>
      </c>
      <c r="E12" s="93">
        <f>PRODUCT(0.758,4)</f>
        <v>3.032</v>
      </c>
      <c r="F12" s="93">
        <f>PRODUCT(0.758,7)</f>
        <v>5.306</v>
      </c>
      <c r="G12" s="106">
        <f>PRODUCT(0.758,5)</f>
        <v>3.79</v>
      </c>
      <c r="H12" s="189">
        <f t="shared" si="0"/>
        <v>23.634</v>
      </c>
      <c r="I12" s="98">
        <v>8</v>
      </c>
      <c r="J12" s="84"/>
      <c r="K12" s="179"/>
      <c r="M12" s="177"/>
    </row>
    <row r="13" spans="2:13" s="31" customFormat="1">
      <c r="B13" s="73" t="s">
        <v>54</v>
      </c>
      <c r="C13" s="180">
        <v>3.1</v>
      </c>
      <c r="D13" s="93">
        <f>PRODUCT(0.758,3)</f>
        <v>2.274</v>
      </c>
      <c r="E13" s="93">
        <v>0</v>
      </c>
      <c r="F13" s="93">
        <f>PRODUCT(0.758,2)</f>
        <v>1.516</v>
      </c>
      <c r="G13" s="106">
        <f>PRODUCT(0.758,3)</f>
        <v>2.274</v>
      </c>
      <c r="H13" s="189">
        <f t="shared" si="0"/>
        <v>9.1640000000000015</v>
      </c>
      <c r="I13" s="98">
        <v>12</v>
      </c>
      <c r="J13" s="84"/>
      <c r="K13" s="179"/>
      <c r="M13" s="177"/>
    </row>
    <row r="14" spans="2:13" ht="15.75" thickBot="1">
      <c r="B14" s="73" t="s">
        <v>52</v>
      </c>
      <c r="C14" s="180">
        <v>3.1</v>
      </c>
      <c r="D14" s="93">
        <f>PRODUCT(0.758,5)</f>
        <v>3.79</v>
      </c>
      <c r="E14" s="93">
        <f>PRODUCT(0.758,9)</f>
        <v>6.8220000000000001</v>
      </c>
      <c r="F14" s="93">
        <f>PRODUCT(0.758,12)</f>
        <v>9.0960000000000001</v>
      </c>
      <c r="G14" s="106">
        <f>PRODUCT(0.758,10)</f>
        <v>7.58</v>
      </c>
      <c r="H14" s="189">
        <f t="shared" si="0"/>
        <v>30.387999999999998</v>
      </c>
      <c r="I14" s="98">
        <v>6</v>
      </c>
      <c r="J14" s="84"/>
      <c r="L14" s="31"/>
    </row>
    <row r="15" spans="2:13">
      <c r="B15" s="73" t="s">
        <v>58</v>
      </c>
      <c r="C15" s="180">
        <v>3.1</v>
      </c>
      <c r="D15" s="93">
        <f>PRODUCT(0.758,4)</f>
        <v>3.032</v>
      </c>
      <c r="E15" s="93">
        <f>PRODUCT(0.758,7)</f>
        <v>5.306</v>
      </c>
      <c r="F15" s="93">
        <f>PRODUCT(0.758,5)</f>
        <v>3.79</v>
      </c>
      <c r="G15" s="106">
        <f>PRODUCT(0.758,8)</f>
        <v>6.0640000000000001</v>
      </c>
      <c r="H15" s="189">
        <f t="shared" si="0"/>
        <v>21.291999999999998</v>
      </c>
      <c r="I15" s="98">
        <v>9</v>
      </c>
      <c r="J15" s="84"/>
      <c r="K15" s="353" t="s">
        <v>62</v>
      </c>
      <c r="L15" s="354"/>
    </row>
    <row r="16" spans="2:13" s="31" customFormat="1">
      <c r="B16" s="73" t="s">
        <v>66</v>
      </c>
      <c r="C16" s="180">
        <v>0</v>
      </c>
      <c r="D16" s="94">
        <v>0</v>
      </c>
      <c r="E16" s="93">
        <f>PRODUCT(0.758,2)</f>
        <v>1.516</v>
      </c>
      <c r="F16" s="93">
        <f>PRODUCT(0.758,3)</f>
        <v>2.274</v>
      </c>
      <c r="G16" s="106">
        <v>0.75800000000000001</v>
      </c>
      <c r="H16" s="189">
        <f t="shared" si="0"/>
        <v>4.548</v>
      </c>
      <c r="I16" s="98">
        <v>13</v>
      </c>
      <c r="J16" s="84"/>
      <c r="K16" s="355"/>
      <c r="L16" s="356"/>
      <c r="M16" s="177"/>
    </row>
    <row r="17" spans="1:13" ht="15.75" thickBot="1">
      <c r="B17" s="73" t="s">
        <v>124</v>
      </c>
      <c r="C17" s="180">
        <v>0</v>
      </c>
      <c r="D17" s="93">
        <v>0.75800000000000001</v>
      </c>
      <c r="E17" s="93">
        <v>0.75800000000000001</v>
      </c>
      <c r="F17" s="93">
        <v>0.75800000000000001</v>
      </c>
      <c r="G17" s="106">
        <f>PRODUCT(0.758,2)</f>
        <v>1.516</v>
      </c>
      <c r="H17" s="189">
        <f t="shared" si="0"/>
        <v>3.79</v>
      </c>
      <c r="I17" s="98">
        <v>14</v>
      </c>
      <c r="J17" s="84"/>
      <c r="K17" s="67" t="s">
        <v>10</v>
      </c>
      <c r="L17" s="68" t="s">
        <v>63</v>
      </c>
    </row>
    <row r="18" spans="1:13" ht="15.75" thickBot="1">
      <c r="B18" s="74" t="s">
        <v>72</v>
      </c>
      <c r="C18" s="181">
        <v>0</v>
      </c>
      <c r="D18" s="104">
        <f>PRODUCT(0.758,2)</f>
        <v>1.516</v>
      </c>
      <c r="E18" s="104">
        <f>PRODUCT(0.758,5)</f>
        <v>3.79</v>
      </c>
      <c r="F18" s="104">
        <f>PRODUCT(0.758,8)</f>
        <v>6.0640000000000001</v>
      </c>
      <c r="G18" s="124">
        <f>PRODUCT(0.758,12)</f>
        <v>9.0960000000000001</v>
      </c>
      <c r="H18" s="190">
        <f t="shared" si="0"/>
        <v>20.466000000000001</v>
      </c>
      <c r="I18" s="100">
        <v>10</v>
      </c>
      <c r="J18" s="84"/>
      <c r="K18" s="178">
        <v>1</v>
      </c>
      <c r="L18" s="194">
        <f>PRODUCT(0.758,13)</f>
        <v>9.8539999999999992</v>
      </c>
    </row>
    <row r="19" spans="1:13" ht="15.75" thickBot="1">
      <c r="A19" s="183"/>
      <c r="B19" s="182"/>
      <c r="E19" s="64"/>
      <c r="K19" s="66">
        <v>2</v>
      </c>
      <c r="L19" s="192">
        <f>PRODUCT(0.758,12)</f>
        <v>9.0960000000000001</v>
      </c>
    </row>
    <row r="20" spans="1:13">
      <c r="A20" s="358"/>
      <c r="B20" s="349" t="s">
        <v>95</v>
      </c>
      <c r="C20" s="75" t="s">
        <v>97</v>
      </c>
      <c r="D20" s="76" t="s">
        <v>123</v>
      </c>
      <c r="E20" s="77" t="s">
        <v>102</v>
      </c>
      <c r="F20" s="76" t="s">
        <v>139</v>
      </c>
      <c r="G20" s="78" t="s">
        <v>149</v>
      </c>
      <c r="K20" s="66">
        <v>3</v>
      </c>
      <c r="L20" s="192">
        <f>PRODUCT(0.758,11)</f>
        <v>8.338000000000001</v>
      </c>
    </row>
    <row r="21" spans="1:13">
      <c r="A21" s="358"/>
      <c r="B21" s="350"/>
      <c r="C21" s="79" t="s">
        <v>98</v>
      </c>
      <c r="D21" s="69" t="s">
        <v>160</v>
      </c>
      <c r="E21" s="69" t="s">
        <v>126</v>
      </c>
      <c r="F21" s="69" t="s">
        <v>129</v>
      </c>
      <c r="G21" s="80" t="s">
        <v>150</v>
      </c>
      <c r="K21" s="66">
        <v>4</v>
      </c>
      <c r="L21" s="192">
        <f>PRODUCT(0.758,10)</f>
        <v>7.58</v>
      </c>
    </row>
    <row r="22" spans="1:13" s="31" customFormat="1">
      <c r="A22" s="358"/>
      <c r="B22" s="352"/>
      <c r="C22" s="132" t="s">
        <v>99</v>
      </c>
      <c r="D22" s="133" t="s">
        <v>111</v>
      </c>
      <c r="E22" s="133" t="s">
        <v>127</v>
      </c>
      <c r="F22" s="133" t="s">
        <v>159</v>
      </c>
      <c r="G22" s="134" t="s">
        <v>127</v>
      </c>
      <c r="H22" s="63"/>
      <c r="I22" s="63"/>
      <c r="K22" s="66">
        <v>5</v>
      </c>
      <c r="L22" s="192">
        <f>PRODUCT(0.758,9)</f>
        <v>6.8220000000000001</v>
      </c>
      <c r="M22" s="177"/>
    </row>
    <row r="23" spans="1:13" ht="15.75" thickBot="1">
      <c r="A23" s="358"/>
      <c r="B23" s="351"/>
      <c r="C23" s="81" t="s">
        <v>100</v>
      </c>
      <c r="D23" s="82" t="s">
        <v>112</v>
      </c>
      <c r="E23" s="82" t="s">
        <v>128</v>
      </c>
      <c r="F23" s="82" t="s">
        <v>140</v>
      </c>
      <c r="G23" s="83" t="s">
        <v>106</v>
      </c>
      <c r="K23" s="66">
        <v>6</v>
      </c>
      <c r="L23" s="192">
        <f>PRODUCT(0.758,8)</f>
        <v>6.0640000000000001</v>
      </c>
    </row>
    <row r="24" spans="1:13" ht="15.75" thickBot="1">
      <c r="C24" s="184"/>
      <c r="K24" s="66">
        <v>7</v>
      </c>
      <c r="L24" s="192">
        <f>PRODUCT(0.758,7)</f>
        <v>5.306</v>
      </c>
    </row>
    <row r="25" spans="1:13">
      <c r="A25" s="358"/>
      <c r="B25" s="349" t="s">
        <v>96</v>
      </c>
      <c r="C25" s="75" t="s">
        <v>101</v>
      </c>
      <c r="D25" s="76" t="s">
        <v>113</v>
      </c>
      <c r="E25" s="76" t="s">
        <v>129</v>
      </c>
      <c r="F25" s="76" t="s">
        <v>97</v>
      </c>
      <c r="G25" s="78" t="s">
        <v>151</v>
      </c>
      <c r="K25" s="66">
        <v>8</v>
      </c>
      <c r="L25" s="192">
        <f>PRODUCT(0.758,6)</f>
        <v>4.548</v>
      </c>
    </row>
    <row r="26" spans="1:13">
      <c r="A26" s="358"/>
      <c r="B26" s="350"/>
      <c r="C26" s="79" t="s">
        <v>102</v>
      </c>
      <c r="D26" s="69" t="s">
        <v>114</v>
      </c>
      <c r="E26" s="69" t="s">
        <v>130</v>
      </c>
      <c r="F26" s="69" t="s">
        <v>142</v>
      </c>
      <c r="G26" s="80" t="s">
        <v>109</v>
      </c>
      <c r="K26" s="66">
        <v>9</v>
      </c>
      <c r="L26" s="192">
        <f>PRODUCT(0.758,5)</f>
        <v>3.79</v>
      </c>
    </row>
    <row r="27" spans="1:13" s="31" customFormat="1">
      <c r="A27" s="358"/>
      <c r="B27" s="352"/>
      <c r="C27" s="132" t="s">
        <v>103</v>
      </c>
      <c r="D27" s="133" t="s">
        <v>115</v>
      </c>
      <c r="E27" s="133" t="s">
        <v>131</v>
      </c>
      <c r="F27" s="133" t="s">
        <v>141</v>
      </c>
      <c r="G27" s="134" t="s">
        <v>152</v>
      </c>
      <c r="H27" s="63"/>
      <c r="I27" s="63"/>
      <c r="K27" s="92">
        <v>10</v>
      </c>
      <c r="L27" s="195">
        <f>PRODUCT(0.758,4)</f>
        <v>3.032</v>
      </c>
      <c r="M27" s="177"/>
    </row>
    <row r="28" spans="1:13" ht="15.75" thickBot="1">
      <c r="A28" s="358"/>
      <c r="B28" s="351"/>
      <c r="C28" s="81" t="s">
        <v>125</v>
      </c>
      <c r="D28" s="82" t="s">
        <v>116</v>
      </c>
      <c r="E28" s="82" t="s">
        <v>132</v>
      </c>
      <c r="F28" s="82" t="s">
        <v>143</v>
      </c>
      <c r="G28" s="83" t="s">
        <v>153</v>
      </c>
      <c r="K28" s="66">
        <v>11</v>
      </c>
      <c r="L28" s="192">
        <f>PRODUCT(0.758,3)</f>
        <v>2.274</v>
      </c>
    </row>
    <row r="29" spans="1:13" ht="15.75" thickBot="1">
      <c r="C29" s="184"/>
      <c r="K29" s="92">
        <v>12</v>
      </c>
      <c r="L29" s="195">
        <f>PRODUCT(0.758,2)</f>
        <v>1.516</v>
      </c>
    </row>
    <row r="30" spans="1:13">
      <c r="A30" s="358"/>
      <c r="B30" s="349" t="s">
        <v>70</v>
      </c>
      <c r="C30" s="75" t="s">
        <v>104</v>
      </c>
      <c r="D30" s="76" t="s">
        <v>117</v>
      </c>
      <c r="E30" s="76" t="s">
        <v>133</v>
      </c>
      <c r="F30" s="76" t="s">
        <v>144</v>
      </c>
      <c r="G30" s="78" t="s">
        <v>154</v>
      </c>
      <c r="K30" s="66">
        <v>13</v>
      </c>
      <c r="L30" s="192">
        <v>0.75800000000000001</v>
      </c>
    </row>
    <row r="31" spans="1:13" ht="15.75" thickBot="1">
      <c r="A31" s="358"/>
      <c r="B31" s="350"/>
      <c r="C31" s="79" t="s">
        <v>105</v>
      </c>
      <c r="D31" s="69" t="s">
        <v>118</v>
      </c>
      <c r="E31" s="69" t="s">
        <v>135</v>
      </c>
      <c r="F31" s="69" t="s">
        <v>145</v>
      </c>
      <c r="G31" s="80" t="s">
        <v>155</v>
      </c>
      <c r="K31" s="186">
        <v>14</v>
      </c>
      <c r="L31" s="193">
        <v>0</v>
      </c>
    </row>
    <row r="32" spans="1:13" ht="15.75" thickBot="1">
      <c r="A32" s="358"/>
      <c r="B32" s="351"/>
      <c r="C32" s="81" t="s">
        <v>106</v>
      </c>
      <c r="D32" s="82" t="s">
        <v>119</v>
      </c>
      <c r="E32" s="82" t="s">
        <v>134</v>
      </c>
      <c r="F32" s="82" t="s">
        <v>146</v>
      </c>
      <c r="G32" s="83" t="s">
        <v>156</v>
      </c>
      <c r="K32" s="179"/>
      <c r="L32" s="183"/>
    </row>
    <row r="33" spans="2:7" ht="15.75" thickBot="1">
      <c r="C33" s="184"/>
    </row>
    <row r="34" spans="2:7">
      <c r="B34" s="349" t="s">
        <v>87</v>
      </c>
      <c r="C34" s="75" t="s">
        <v>107</v>
      </c>
      <c r="D34" s="76" t="s">
        <v>120</v>
      </c>
      <c r="E34" s="76" t="s">
        <v>136</v>
      </c>
      <c r="F34" s="76" t="s">
        <v>147</v>
      </c>
      <c r="G34" s="78" t="s">
        <v>157</v>
      </c>
    </row>
    <row r="35" spans="2:7">
      <c r="B35" s="350"/>
      <c r="C35" s="79" t="s">
        <v>108</v>
      </c>
      <c r="D35" s="69" t="s">
        <v>121</v>
      </c>
      <c r="E35" s="69" t="s">
        <v>137</v>
      </c>
      <c r="F35" s="69" t="s">
        <v>148</v>
      </c>
      <c r="G35" s="80" t="s">
        <v>136</v>
      </c>
    </row>
    <row r="36" spans="2:7" ht="15.75" thickBot="1">
      <c r="B36" s="351"/>
      <c r="C36" s="81" t="s">
        <v>109</v>
      </c>
      <c r="D36" s="82" t="s">
        <v>122</v>
      </c>
      <c r="E36" s="82" t="s">
        <v>138</v>
      </c>
      <c r="F36" s="82" t="s">
        <v>134</v>
      </c>
      <c r="G36" s="83" t="s">
        <v>158</v>
      </c>
    </row>
  </sheetData>
  <mergeCells count="10">
    <mergeCell ref="B34:B36"/>
    <mergeCell ref="B2:I2"/>
    <mergeCell ref="A30:A32"/>
    <mergeCell ref="A25:A28"/>
    <mergeCell ref="A20:A23"/>
    <mergeCell ref="K5:L5"/>
    <mergeCell ref="B30:B32"/>
    <mergeCell ref="B25:B28"/>
    <mergeCell ref="B20:B23"/>
    <mergeCell ref="K15:L16"/>
  </mergeCells>
  <pageMargins left="0.7" right="0.7" top="0.78740157499999996" bottom="0.78740157499999996" header="0.3" footer="0.3"/>
  <pageSetup paperSize="9" orientation="portrait" horizontalDpi="200" verticalDpi="200" r:id="rId1"/>
  <ignoredErrors>
    <ignoredError sqref="E12 F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N40"/>
  <sheetViews>
    <sheetView workbookViewId="0">
      <selection activeCell="B5" sqref="B5:B20"/>
    </sheetView>
  </sheetViews>
  <sheetFormatPr defaultRowHeight="15"/>
  <cols>
    <col min="1" max="1" width="9.140625" style="31"/>
    <col min="2" max="2" width="24.5703125" style="31" customWidth="1"/>
    <col min="3" max="7" width="15" style="91" customWidth="1"/>
    <col min="8" max="9" width="10.5703125" style="63" customWidth="1"/>
    <col min="10" max="10" width="9.140625" style="31"/>
    <col min="11" max="11" width="9.140625" style="91"/>
    <col min="12" max="12" width="9.140625" style="31"/>
    <col min="13" max="13" width="9.140625" style="91"/>
    <col min="14" max="16384" width="9.140625" style="31"/>
  </cols>
  <sheetData>
    <row r="2" spans="2:13" ht="15.75" thickBot="1">
      <c r="B2" s="357" t="s">
        <v>163</v>
      </c>
      <c r="C2" s="357"/>
      <c r="D2" s="357"/>
      <c r="E2" s="357"/>
      <c r="F2" s="357"/>
      <c r="G2" s="357"/>
      <c r="H2" s="357"/>
      <c r="I2" s="357"/>
    </row>
    <row r="3" spans="2:13" ht="15.75" thickBot="1">
      <c r="K3" s="359" t="s">
        <v>19</v>
      </c>
      <c r="L3" s="360"/>
    </row>
    <row r="4" spans="2:13" ht="29.25" customHeight="1" thickBot="1">
      <c r="B4" s="70"/>
      <c r="C4" s="71" t="s">
        <v>18</v>
      </c>
      <c r="D4" s="71" t="s">
        <v>19</v>
      </c>
      <c r="E4" s="71" t="s">
        <v>20</v>
      </c>
      <c r="F4" s="71" t="s">
        <v>25</v>
      </c>
      <c r="G4" s="86" t="s">
        <v>26</v>
      </c>
      <c r="H4" s="87" t="s">
        <v>60</v>
      </c>
      <c r="I4" s="85" t="s">
        <v>22</v>
      </c>
      <c r="K4" s="245" t="s">
        <v>10</v>
      </c>
      <c r="L4" s="246" t="s">
        <v>63</v>
      </c>
    </row>
    <row r="5" spans="2:13">
      <c r="B5" s="204" t="s">
        <v>56</v>
      </c>
      <c r="C5" s="36">
        <f>PRODUCT(15,0.657)</f>
        <v>9.8550000000000004</v>
      </c>
      <c r="D5" s="208">
        <f>PRODUCT(15,0.657)</f>
        <v>9.8550000000000004</v>
      </c>
      <c r="E5" s="101">
        <f>PRODUCT(12,0.657)</f>
        <v>7.8840000000000003</v>
      </c>
      <c r="F5" s="101">
        <f>PRODUCT(11,0.657)</f>
        <v>7.2270000000000003</v>
      </c>
      <c r="G5" s="105">
        <f>PRODUCT(13,0.657)</f>
        <v>8.5410000000000004</v>
      </c>
      <c r="H5" s="88">
        <f t="shared" ref="H5:H11" si="0">SUM(C5:G5)</f>
        <v>43.361999999999995</v>
      </c>
      <c r="I5" s="97">
        <v>1</v>
      </c>
      <c r="J5" s="84"/>
      <c r="K5" s="242">
        <v>1</v>
      </c>
      <c r="L5" s="247">
        <f>PRODUCT(15,0.657)</f>
        <v>9.8550000000000004</v>
      </c>
    </row>
    <row r="6" spans="2:13">
      <c r="B6" s="205" t="s">
        <v>236</v>
      </c>
      <c r="C6" s="32">
        <f>PRODUCT(14,0.657)</f>
        <v>9.1980000000000004</v>
      </c>
      <c r="D6" s="209">
        <f>PRODUCT(12,0.657)</f>
        <v>7.8840000000000003</v>
      </c>
      <c r="E6" s="94">
        <f>PRODUCT(10,0.657)</f>
        <v>6.57</v>
      </c>
      <c r="F6" s="93">
        <f>PRODUCT(14,0.657)</f>
        <v>9.1980000000000004</v>
      </c>
      <c r="G6" s="106">
        <f>PRODUCT(15,0.657)</f>
        <v>9.8550000000000004</v>
      </c>
      <c r="H6" s="89">
        <f t="shared" si="0"/>
        <v>42.704999999999998</v>
      </c>
      <c r="I6" s="98">
        <v>2</v>
      </c>
      <c r="J6" s="84"/>
      <c r="K6" s="243">
        <v>2</v>
      </c>
      <c r="L6" s="248">
        <f>PRODUCT(14,0.657)</f>
        <v>9.1980000000000004</v>
      </c>
    </row>
    <row r="7" spans="2:13">
      <c r="B7" s="205" t="s">
        <v>239</v>
      </c>
      <c r="C7" s="93">
        <f>PRODUCT(10,0.657)</f>
        <v>6.57</v>
      </c>
      <c r="D7" s="93">
        <f>PRODUCT(14,0.657)</f>
        <v>9.1980000000000004</v>
      </c>
      <c r="E7" s="93">
        <f>PRODUCT(14,0.657)</f>
        <v>9.1980000000000004</v>
      </c>
      <c r="F7" s="93">
        <f>PRODUCT(13,0.657)</f>
        <v>8.5410000000000004</v>
      </c>
      <c r="G7" s="95">
        <f>PRODUCT(9,0.657)</f>
        <v>5.9130000000000003</v>
      </c>
      <c r="H7" s="89">
        <f t="shared" ref="H7:H9" si="1">SUM(C7:G7)</f>
        <v>39.42</v>
      </c>
      <c r="I7" s="98">
        <v>3</v>
      </c>
      <c r="J7" s="84"/>
      <c r="K7" s="243">
        <v>3</v>
      </c>
      <c r="L7" s="248">
        <f>PRODUCT(13,0.657)</f>
        <v>8.5410000000000004</v>
      </c>
      <c r="M7" s="185"/>
    </row>
    <row r="8" spans="2:13">
      <c r="B8" s="205" t="s">
        <v>242</v>
      </c>
      <c r="C8" s="93">
        <f>PRODUCT(7,0.657)</f>
        <v>4.5990000000000002</v>
      </c>
      <c r="D8" s="93">
        <f>PRODUCT(11,0.657)</f>
        <v>7.2270000000000003</v>
      </c>
      <c r="E8" s="93">
        <f>PRODUCT(15,0.657)</f>
        <v>9.8550000000000004</v>
      </c>
      <c r="F8" s="93">
        <f>PRODUCT(15,0.657)</f>
        <v>9.8550000000000004</v>
      </c>
      <c r="G8" s="106">
        <f>PRODUCT(12,0.657)</f>
        <v>7.8840000000000003</v>
      </c>
      <c r="H8" s="89">
        <f t="shared" si="1"/>
        <v>39.42</v>
      </c>
      <c r="I8" s="99">
        <v>3</v>
      </c>
      <c r="J8" s="84"/>
      <c r="K8" s="243">
        <v>4</v>
      </c>
      <c r="L8" s="248">
        <f>PRODUCT(12,0.657)</f>
        <v>7.8840000000000003</v>
      </c>
      <c r="M8" s="185"/>
    </row>
    <row r="9" spans="2:13">
      <c r="B9" s="205" t="s">
        <v>169</v>
      </c>
      <c r="C9" s="110">
        <f>PRODUCT(11,0.657)</f>
        <v>7.2270000000000003</v>
      </c>
      <c r="D9" s="93">
        <f>PRODUCT(13,0.657)</f>
        <v>8.5410000000000004</v>
      </c>
      <c r="E9" s="93">
        <f>PRODUCT(11,0.657)</f>
        <v>7.2270000000000003</v>
      </c>
      <c r="F9" s="93">
        <f>PRODUCT(12,0.657)</f>
        <v>7.8840000000000003</v>
      </c>
      <c r="G9" s="106">
        <f>PRODUCT(11,0.657)</f>
        <v>7.2270000000000003</v>
      </c>
      <c r="H9" s="89">
        <f t="shared" si="1"/>
        <v>38.106000000000002</v>
      </c>
      <c r="I9" s="98">
        <v>5</v>
      </c>
      <c r="J9" s="84"/>
      <c r="K9" s="243">
        <v>5</v>
      </c>
      <c r="L9" s="248">
        <f>PRODUCT(11,0.657)</f>
        <v>7.2270000000000003</v>
      </c>
      <c r="M9" s="185"/>
    </row>
    <row r="10" spans="2:13">
      <c r="B10" s="206" t="s">
        <v>237</v>
      </c>
      <c r="C10" s="32">
        <f>PRODUCT(13,0.657)</f>
        <v>8.5410000000000004</v>
      </c>
      <c r="D10" s="125">
        <f>PRODUCT(10,0.657)</f>
        <v>6.57</v>
      </c>
      <c r="E10" s="93">
        <f>PRODUCT(13,0.657)</f>
        <v>8.5410000000000004</v>
      </c>
      <c r="F10" s="93">
        <f>PRODUCT(9,0.657)</f>
        <v>5.9130000000000003</v>
      </c>
      <c r="G10" s="106">
        <f>PRODUCT(6,0.657)</f>
        <v>3.9420000000000002</v>
      </c>
      <c r="H10" s="89">
        <f t="shared" si="0"/>
        <v>33.507000000000005</v>
      </c>
      <c r="I10" s="98">
        <v>6</v>
      </c>
      <c r="J10" s="84"/>
      <c r="K10" s="243">
        <v>6</v>
      </c>
      <c r="L10" s="248">
        <f>PRODUCT(10,0.657)</f>
        <v>6.57</v>
      </c>
    </row>
    <row r="11" spans="2:13">
      <c r="B11" s="205" t="s">
        <v>238</v>
      </c>
      <c r="C11" s="32">
        <f>PRODUCT(12,0.657)</f>
        <v>7.8840000000000003</v>
      </c>
      <c r="D11" s="209">
        <f>PRODUCT(8,0.657)</f>
        <v>5.2560000000000002</v>
      </c>
      <c r="E11" s="93">
        <f>PRODUCT(6,0.657)</f>
        <v>3.9420000000000002</v>
      </c>
      <c r="F11" s="93">
        <f>PRODUCT(10,0.657)</f>
        <v>6.57</v>
      </c>
      <c r="G11" s="106">
        <f>PRODUCT(14,0.657)</f>
        <v>9.1980000000000004</v>
      </c>
      <c r="H11" s="89">
        <f t="shared" si="0"/>
        <v>32.85</v>
      </c>
      <c r="I11" s="98">
        <v>7</v>
      </c>
      <c r="J11" s="84"/>
      <c r="K11" s="243">
        <v>7</v>
      </c>
      <c r="L11" s="248">
        <f>PRODUCT(9,0.657)</f>
        <v>5.9130000000000003</v>
      </c>
    </row>
    <row r="12" spans="2:13">
      <c r="B12" s="205" t="s">
        <v>241</v>
      </c>
      <c r="C12" s="93">
        <f>PRODUCT(8,0.657)</f>
        <v>5.2560000000000002</v>
      </c>
      <c r="D12" s="93">
        <f>PRODUCT(7,0.657)</f>
        <v>4.5990000000000002</v>
      </c>
      <c r="E12" s="93">
        <f>PRODUCT(9,0.657)</f>
        <v>5.9130000000000003</v>
      </c>
      <c r="F12" s="93">
        <f>PRODUCT(7,0.657)</f>
        <v>4.5990000000000002</v>
      </c>
      <c r="G12" s="106">
        <f>PRODUCT(10,0.657)</f>
        <v>6.57</v>
      </c>
      <c r="H12" s="89">
        <f t="shared" ref="H12:H20" si="2">SUM(C12:G12)</f>
        <v>26.937000000000001</v>
      </c>
      <c r="I12" s="98">
        <v>8</v>
      </c>
      <c r="J12" s="84"/>
      <c r="K12" s="243">
        <v>8</v>
      </c>
      <c r="L12" s="248">
        <f>PRODUCT(8,0.657)</f>
        <v>5.2560000000000002</v>
      </c>
      <c r="M12" s="185"/>
    </row>
    <row r="13" spans="2:13">
      <c r="B13" s="205" t="s">
        <v>240</v>
      </c>
      <c r="C13" s="93">
        <f>PRODUCT(9,0.657)</f>
        <v>5.9130000000000003</v>
      </c>
      <c r="D13" s="93">
        <f>PRODUCT(6,0.657)</f>
        <v>3.9420000000000002</v>
      </c>
      <c r="E13" s="93">
        <f>PRODUCT(8,0.657)</f>
        <v>5.2560000000000002</v>
      </c>
      <c r="F13" s="93">
        <f>PRODUCT(4,0.657)</f>
        <v>2.6280000000000001</v>
      </c>
      <c r="G13" s="106">
        <f>PRODUCT(2,0.657)</f>
        <v>1.3140000000000001</v>
      </c>
      <c r="H13" s="89">
        <f t="shared" si="2"/>
        <v>19.053000000000001</v>
      </c>
      <c r="I13" s="98">
        <v>9</v>
      </c>
      <c r="J13" s="84"/>
      <c r="K13" s="243">
        <v>9</v>
      </c>
      <c r="L13" s="248">
        <f>PRODUCT(7,0.657)</f>
        <v>4.5990000000000002</v>
      </c>
      <c r="M13" s="185"/>
    </row>
    <row r="14" spans="2:13">
      <c r="B14" s="206" t="s">
        <v>248</v>
      </c>
      <c r="C14" s="199">
        <v>0.65700000000000003</v>
      </c>
      <c r="D14" s="199">
        <f>PRODUCT(3,0.657)</f>
        <v>1.9710000000000001</v>
      </c>
      <c r="E14" s="199">
        <f>PRODUCT(7,0.657)</f>
        <v>4.5990000000000002</v>
      </c>
      <c r="F14" s="199">
        <f>PRODUCT(8,0.657)</f>
        <v>5.2560000000000002</v>
      </c>
      <c r="G14" s="4">
        <f>PRODUCT(7,0.657)</f>
        <v>4.5990000000000002</v>
      </c>
      <c r="H14" s="89">
        <f t="shared" si="2"/>
        <v>17.082000000000001</v>
      </c>
      <c r="I14" s="99">
        <v>10</v>
      </c>
      <c r="J14" s="84"/>
      <c r="K14" s="243">
        <v>10</v>
      </c>
      <c r="L14" s="248">
        <f>PRODUCT(6,0.657)</f>
        <v>3.9420000000000002</v>
      </c>
      <c r="M14" s="185"/>
    </row>
    <row r="15" spans="2:13">
      <c r="B15" s="205" t="s">
        <v>246</v>
      </c>
      <c r="C15" s="93">
        <f>PRODUCT(3,0.657)</f>
        <v>1.9710000000000001</v>
      </c>
      <c r="D15" s="199">
        <f>PRODUCT(4,0.657)</f>
        <v>2.6280000000000001</v>
      </c>
      <c r="E15" s="199">
        <f>PRODUCT(3,0.657)</f>
        <v>1.9710000000000001</v>
      </c>
      <c r="F15" s="199">
        <f>PRODUCT(6,0.657)</f>
        <v>3.9420000000000002</v>
      </c>
      <c r="G15" s="4">
        <f>PRODUCT(8,0.657)</f>
        <v>5.2560000000000002</v>
      </c>
      <c r="H15" s="89">
        <f t="shared" si="2"/>
        <v>15.768000000000001</v>
      </c>
      <c r="I15" s="99">
        <v>11</v>
      </c>
      <c r="J15" s="84"/>
      <c r="K15" s="243">
        <v>11</v>
      </c>
      <c r="L15" s="248">
        <f>PRODUCT(5,0.657)</f>
        <v>3.2850000000000001</v>
      </c>
      <c r="M15" s="185"/>
    </row>
    <row r="16" spans="2:13">
      <c r="B16" s="205" t="s">
        <v>243</v>
      </c>
      <c r="C16" s="93">
        <f>PRODUCT(6,0.657)</f>
        <v>3.9420000000000002</v>
      </c>
      <c r="D16" s="93">
        <f>PRODUCT(9,0.657)</f>
        <v>5.9130000000000003</v>
      </c>
      <c r="E16" s="93">
        <f>PRODUCT(5,0.657)</f>
        <v>3.2850000000000001</v>
      </c>
      <c r="F16" s="93">
        <v>0.65700000000000003</v>
      </c>
      <c r="G16" s="106">
        <v>0.65700000000000003</v>
      </c>
      <c r="H16" s="89">
        <f t="shared" si="2"/>
        <v>14.454000000000001</v>
      </c>
      <c r="I16" s="99">
        <v>12</v>
      </c>
      <c r="J16" s="84"/>
      <c r="K16" s="243">
        <v>12</v>
      </c>
      <c r="L16" s="248">
        <f>PRODUCT(4,0.657)</f>
        <v>2.6280000000000001</v>
      </c>
      <c r="M16" s="185"/>
    </row>
    <row r="17" spans="1:14">
      <c r="B17" s="205" t="s">
        <v>244</v>
      </c>
      <c r="C17" s="93">
        <f>PRODUCT(5,0.657)</f>
        <v>3.2850000000000001</v>
      </c>
      <c r="D17" s="93">
        <f>PRODUCT(2,0.657)</f>
        <v>1.3140000000000001</v>
      </c>
      <c r="E17" s="93">
        <f>PRODUCT(4,0.657)</f>
        <v>2.6280000000000001</v>
      </c>
      <c r="F17" s="93">
        <f>PRODUCT(2,0.657)</f>
        <v>1.3140000000000001</v>
      </c>
      <c r="G17" s="106">
        <f>PRODUCT(5,0.657)</f>
        <v>3.2850000000000001</v>
      </c>
      <c r="H17" s="89">
        <f t="shared" si="2"/>
        <v>11.826000000000001</v>
      </c>
      <c r="I17" s="99">
        <v>13</v>
      </c>
      <c r="J17" s="84"/>
      <c r="K17" s="243">
        <v>13</v>
      </c>
      <c r="L17" s="248">
        <f>PRODUCT(3,0.657)</f>
        <v>1.9710000000000001</v>
      </c>
      <c r="M17" s="185"/>
    </row>
    <row r="18" spans="1:14">
      <c r="B18" s="205" t="s">
        <v>245</v>
      </c>
      <c r="C18" s="199">
        <f>PRODUCT(4,0.657)</f>
        <v>2.6280000000000001</v>
      </c>
      <c r="D18" s="199">
        <v>0.65700000000000003</v>
      </c>
      <c r="E18" s="199">
        <f>PRODUCT(2,0.657)</f>
        <v>1.3140000000000001</v>
      </c>
      <c r="F18" s="199">
        <f>PRODUCT(5,0.657)</f>
        <v>3.2850000000000001</v>
      </c>
      <c r="G18" s="4">
        <f>PRODUCT(3,0.657)</f>
        <v>1.9710000000000001</v>
      </c>
      <c r="H18" s="89">
        <f t="shared" si="2"/>
        <v>9.8550000000000004</v>
      </c>
      <c r="I18" s="99">
        <v>14</v>
      </c>
      <c r="J18" s="84"/>
      <c r="K18" s="243">
        <v>14</v>
      </c>
      <c r="L18" s="248">
        <f>PRODUCT(2,0.657)</f>
        <v>1.3140000000000001</v>
      </c>
      <c r="M18" s="185"/>
    </row>
    <row r="19" spans="1:14">
      <c r="B19" s="205" t="s">
        <v>247</v>
      </c>
      <c r="C19" s="199">
        <f>PRODUCT(2,0.657)</f>
        <v>1.3140000000000001</v>
      </c>
      <c r="D19" s="199">
        <f>PRODUCT(5,0.657)</f>
        <v>3.2850000000000001</v>
      </c>
      <c r="E19" s="199">
        <v>0</v>
      </c>
      <c r="F19" s="199">
        <f>PRODUCT(3,0.657)</f>
        <v>1.9710000000000001</v>
      </c>
      <c r="G19" s="4">
        <f>PRODUCT(4,0.657)</f>
        <v>2.6280000000000001</v>
      </c>
      <c r="H19" s="89">
        <f t="shared" si="2"/>
        <v>9.1980000000000004</v>
      </c>
      <c r="I19" s="99">
        <v>15</v>
      </c>
      <c r="J19" s="84"/>
      <c r="K19" s="243">
        <v>15</v>
      </c>
      <c r="L19" s="248">
        <v>0.65700000000000003</v>
      </c>
    </row>
    <row r="20" spans="1:14" ht="15.75" thickBot="1">
      <c r="B20" s="207" t="s">
        <v>249</v>
      </c>
      <c r="C20" s="104">
        <v>0</v>
      </c>
      <c r="D20" s="96">
        <v>0</v>
      </c>
      <c r="E20" s="96">
        <v>0.65700000000000003</v>
      </c>
      <c r="F20" s="96">
        <v>0</v>
      </c>
      <c r="G20" s="107">
        <v>0</v>
      </c>
      <c r="H20" s="90">
        <f t="shared" si="2"/>
        <v>0.65700000000000003</v>
      </c>
      <c r="I20" s="100">
        <v>16</v>
      </c>
      <c r="J20" s="84"/>
      <c r="K20" s="244">
        <v>16</v>
      </c>
      <c r="L20" s="249">
        <v>0</v>
      </c>
    </row>
    <row r="21" spans="1:14" ht="15.75" thickBot="1">
      <c r="E21" s="64"/>
      <c r="K21" s="185"/>
    </row>
    <row r="22" spans="1:14">
      <c r="A22" s="358"/>
      <c r="B22" s="349" t="s">
        <v>95</v>
      </c>
      <c r="C22" s="75" t="s">
        <v>172</v>
      </c>
      <c r="D22" s="76" t="s">
        <v>197</v>
      </c>
      <c r="E22" s="77" t="s">
        <v>211</v>
      </c>
      <c r="F22" s="76" t="s">
        <v>211</v>
      </c>
      <c r="G22" s="76" t="s">
        <v>226</v>
      </c>
      <c r="K22" s="185"/>
    </row>
    <row r="23" spans="1:14">
      <c r="A23" s="358"/>
      <c r="B23" s="350"/>
      <c r="C23" s="230" t="s">
        <v>173</v>
      </c>
      <c r="D23" s="231" t="s">
        <v>198</v>
      </c>
      <c r="E23" s="231" t="s">
        <v>213</v>
      </c>
      <c r="F23" s="231" t="s">
        <v>223</v>
      </c>
      <c r="G23" s="232" t="s">
        <v>101</v>
      </c>
      <c r="K23" s="185"/>
    </row>
    <row r="24" spans="1:14">
      <c r="A24" s="358"/>
      <c r="B24" s="352"/>
      <c r="C24" s="233" t="s">
        <v>174</v>
      </c>
      <c r="D24" s="234" t="s">
        <v>199</v>
      </c>
      <c r="E24" s="234" t="s">
        <v>212</v>
      </c>
      <c r="F24" s="234" t="s">
        <v>224</v>
      </c>
      <c r="G24" s="235" t="s">
        <v>227</v>
      </c>
      <c r="K24" s="185"/>
      <c r="M24" s="185"/>
    </row>
    <row r="25" spans="1:14" s="91" customFormat="1" ht="15.75" thickBot="1">
      <c r="A25" s="358"/>
      <c r="B25" s="351"/>
      <c r="C25" s="236" t="s">
        <v>175</v>
      </c>
      <c r="D25" s="237" t="s">
        <v>200</v>
      </c>
      <c r="E25" s="237" t="s">
        <v>149</v>
      </c>
      <c r="F25" s="237" t="s">
        <v>225</v>
      </c>
      <c r="G25" s="238" t="s">
        <v>228</v>
      </c>
      <c r="H25" s="63"/>
      <c r="I25" s="63"/>
      <c r="J25" s="31"/>
      <c r="K25" s="185"/>
      <c r="L25" s="185"/>
    </row>
    <row r="26" spans="1:14" s="91" customFormat="1" ht="15.75" thickBot="1">
      <c r="A26" s="31"/>
      <c r="B26" s="31"/>
      <c r="H26" s="63"/>
      <c r="I26" s="63"/>
      <c r="J26" s="31"/>
      <c r="K26" s="185"/>
      <c r="L26" s="185"/>
    </row>
    <row r="27" spans="1:14" s="91" customFormat="1">
      <c r="A27" s="358"/>
      <c r="B27" s="349" t="s">
        <v>96</v>
      </c>
      <c r="C27" s="239" t="s">
        <v>176</v>
      </c>
      <c r="D27" s="240" t="s">
        <v>194</v>
      </c>
      <c r="E27" s="240" t="s">
        <v>208</v>
      </c>
      <c r="F27" s="240" t="s">
        <v>219</v>
      </c>
      <c r="G27" s="241" t="s">
        <v>229</v>
      </c>
      <c r="H27" s="63"/>
      <c r="I27" s="63"/>
      <c r="J27" s="31"/>
      <c r="K27" s="185"/>
      <c r="L27" s="185"/>
    </row>
    <row r="28" spans="1:14" s="91" customFormat="1">
      <c r="A28" s="358"/>
      <c r="B28" s="350"/>
      <c r="C28" s="230" t="s">
        <v>177</v>
      </c>
      <c r="D28" s="231" t="s">
        <v>195</v>
      </c>
      <c r="E28" s="231" t="s">
        <v>209</v>
      </c>
      <c r="F28" s="231" t="s">
        <v>220</v>
      </c>
      <c r="G28" s="232" t="s">
        <v>105</v>
      </c>
      <c r="H28" s="63"/>
      <c r="I28" s="63"/>
      <c r="J28" s="31"/>
      <c r="K28" s="185"/>
      <c r="L28" s="185"/>
    </row>
    <row r="29" spans="1:14" s="185" customFormat="1">
      <c r="A29" s="358"/>
      <c r="B29" s="352"/>
      <c r="C29" s="233" t="s">
        <v>178</v>
      </c>
      <c r="D29" s="234" t="s">
        <v>206</v>
      </c>
      <c r="E29" s="234" t="s">
        <v>210</v>
      </c>
      <c r="F29" s="234" t="s">
        <v>221</v>
      </c>
      <c r="G29" s="235" t="s">
        <v>230</v>
      </c>
      <c r="H29" s="63"/>
      <c r="I29" s="63"/>
      <c r="J29" s="31"/>
    </row>
    <row r="30" spans="1:14" s="91" customFormat="1" ht="15.75" thickBot="1">
      <c r="A30" s="358"/>
      <c r="B30" s="351"/>
      <c r="C30" s="236" t="s">
        <v>143</v>
      </c>
      <c r="D30" s="237" t="s">
        <v>196</v>
      </c>
      <c r="E30" s="237" t="s">
        <v>191</v>
      </c>
      <c r="F30" s="237" t="s">
        <v>222</v>
      </c>
      <c r="G30" s="238" t="s">
        <v>231</v>
      </c>
      <c r="H30" s="63"/>
      <c r="I30" s="63"/>
      <c r="J30" s="31"/>
      <c r="K30" s="185"/>
      <c r="L30" s="185"/>
    </row>
    <row r="31" spans="1:14" s="91" customFormat="1" ht="15.75" thickBot="1">
      <c r="A31" s="31"/>
      <c r="B31" s="31"/>
      <c r="H31" s="63"/>
      <c r="I31" s="63"/>
      <c r="J31" s="31"/>
      <c r="L31" s="31"/>
      <c r="N31" s="185"/>
    </row>
    <row r="32" spans="1:14" s="91" customFormat="1">
      <c r="A32" s="358"/>
      <c r="B32" s="349" t="s">
        <v>170</v>
      </c>
      <c r="C32" s="239" t="s">
        <v>179</v>
      </c>
      <c r="D32" s="240" t="s">
        <v>190</v>
      </c>
      <c r="E32" s="240" t="s">
        <v>205</v>
      </c>
      <c r="F32" s="240" t="s">
        <v>105</v>
      </c>
      <c r="G32" s="241" t="s">
        <v>232</v>
      </c>
      <c r="H32" s="63"/>
      <c r="I32" s="63"/>
      <c r="J32" s="31"/>
      <c r="L32" s="31"/>
      <c r="N32" s="185"/>
    </row>
    <row r="33" spans="1:14" s="91" customFormat="1">
      <c r="A33" s="358"/>
      <c r="B33" s="350"/>
      <c r="C33" s="230" t="s">
        <v>180</v>
      </c>
      <c r="D33" s="231" t="s">
        <v>191</v>
      </c>
      <c r="E33" s="231" t="s">
        <v>175</v>
      </c>
      <c r="F33" s="231" t="s">
        <v>217</v>
      </c>
      <c r="G33" s="232" t="s">
        <v>212</v>
      </c>
      <c r="H33" s="63"/>
      <c r="I33" s="63"/>
      <c r="J33" s="31"/>
      <c r="L33" s="31"/>
      <c r="N33" s="185"/>
    </row>
    <row r="34" spans="1:14" s="185" customFormat="1">
      <c r="A34" s="358"/>
      <c r="B34" s="352"/>
      <c r="C34" s="233" t="s">
        <v>181</v>
      </c>
      <c r="D34" s="234" t="s">
        <v>192</v>
      </c>
      <c r="E34" s="234" t="s">
        <v>207</v>
      </c>
      <c r="F34" s="234" t="s">
        <v>99</v>
      </c>
      <c r="G34" s="235" t="s">
        <v>126</v>
      </c>
      <c r="H34" s="63"/>
      <c r="I34" s="63"/>
      <c r="J34" s="31"/>
      <c r="L34" s="31"/>
    </row>
    <row r="35" spans="1:14" s="91" customFormat="1" ht="15.75" thickBot="1">
      <c r="A35" s="358"/>
      <c r="B35" s="351"/>
      <c r="C35" s="236" t="s">
        <v>182</v>
      </c>
      <c r="D35" s="237" t="s">
        <v>193</v>
      </c>
      <c r="E35" s="237" t="s">
        <v>153</v>
      </c>
      <c r="F35" s="237" t="s">
        <v>218</v>
      </c>
      <c r="G35" s="238" t="s">
        <v>233</v>
      </c>
      <c r="H35" s="63"/>
      <c r="I35" s="63"/>
      <c r="J35" s="31"/>
      <c r="L35" s="31"/>
      <c r="N35" s="185"/>
    </row>
    <row r="36" spans="1:14" ht="15.75" thickBot="1"/>
    <row r="37" spans="1:14">
      <c r="B37" s="349" t="s">
        <v>171</v>
      </c>
      <c r="C37" s="239" t="s">
        <v>184</v>
      </c>
      <c r="D37" s="240" t="s">
        <v>187</v>
      </c>
      <c r="E37" s="240" t="s">
        <v>202</v>
      </c>
      <c r="F37" s="200" t="s">
        <v>214</v>
      </c>
      <c r="G37" s="241" t="s">
        <v>156</v>
      </c>
    </row>
    <row r="38" spans="1:14">
      <c r="B38" s="350"/>
      <c r="C38" s="230" t="s">
        <v>185</v>
      </c>
      <c r="D38" s="231" t="s">
        <v>188</v>
      </c>
      <c r="E38" s="231" t="s">
        <v>201</v>
      </c>
      <c r="F38" s="201" t="s">
        <v>215</v>
      </c>
      <c r="G38" s="232" t="s">
        <v>191</v>
      </c>
    </row>
    <row r="39" spans="1:14">
      <c r="B39" s="352"/>
      <c r="C39" s="233" t="s">
        <v>183</v>
      </c>
      <c r="D39" s="234" t="s">
        <v>119</v>
      </c>
      <c r="E39" s="234" t="s">
        <v>203</v>
      </c>
      <c r="F39" s="202" t="s">
        <v>207</v>
      </c>
      <c r="G39" s="235" t="s">
        <v>234</v>
      </c>
      <c r="K39" s="185"/>
      <c r="M39" s="185"/>
    </row>
    <row r="40" spans="1:14" ht="15.75" thickBot="1">
      <c r="B40" s="351"/>
      <c r="C40" s="81" t="s">
        <v>186</v>
      </c>
      <c r="D40" s="82" t="s">
        <v>189</v>
      </c>
      <c r="E40" s="82" t="s">
        <v>204</v>
      </c>
      <c r="F40" s="203" t="s">
        <v>216</v>
      </c>
      <c r="G40" s="83" t="s">
        <v>235</v>
      </c>
    </row>
  </sheetData>
  <mergeCells count="9">
    <mergeCell ref="K3:L3"/>
    <mergeCell ref="A32:A35"/>
    <mergeCell ref="B32:B35"/>
    <mergeCell ref="B37:B40"/>
    <mergeCell ref="B2:I2"/>
    <mergeCell ref="A22:A25"/>
    <mergeCell ref="B22:B25"/>
    <mergeCell ref="A27:A30"/>
    <mergeCell ref="B27:B30"/>
  </mergeCells>
  <pageMargins left="0.7" right="0.7" top="0.78740157499999996" bottom="0.78740157499999996" header="0.3" footer="0.3"/>
  <pageSetup paperSize="9" orientation="portrait" horizontalDpi="200" verticalDpi="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M33"/>
  <sheetViews>
    <sheetView topLeftCell="A11" workbookViewId="0">
      <selection activeCell="B46" sqref="B46"/>
    </sheetView>
  </sheetViews>
  <sheetFormatPr defaultRowHeight="15"/>
  <cols>
    <col min="1" max="1" width="9.140625" style="31"/>
    <col min="2" max="2" width="24.5703125" style="31" customWidth="1"/>
    <col min="3" max="7" width="15" style="108" customWidth="1"/>
    <col min="8" max="9" width="10.5703125" style="63" customWidth="1"/>
    <col min="10" max="10" width="9.140625" style="31"/>
    <col min="11" max="11" width="9.140625" style="108"/>
    <col min="12" max="12" width="9.140625" style="31"/>
    <col min="13" max="13" width="9.140625" style="108"/>
    <col min="14" max="16384" width="9.140625" style="31"/>
  </cols>
  <sheetData>
    <row r="2" spans="1:12">
      <c r="B2" s="357" t="s">
        <v>264</v>
      </c>
      <c r="C2" s="357"/>
      <c r="D2" s="357"/>
      <c r="E2" s="357"/>
      <c r="F2" s="357"/>
      <c r="G2" s="357"/>
      <c r="H2" s="357"/>
      <c r="I2" s="357"/>
    </row>
    <row r="3" spans="1:12" ht="15.75" thickBot="1"/>
    <row r="4" spans="1:12" ht="29.25" customHeight="1" thickBot="1">
      <c r="B4" s="113"/>
      <c r="C4" s="114" t="s">
        <v>18</v>
      </c>
      <c r="D4" s="114" t="s">
        <v>19</v>
      </c>
      <c r="E4" s="114" t="s">
        <v>20</v>
      </c>
      <c r="F4" s="114" t="s">
        <v>25</v>
      </c>
      <c r="G4" s="115" t="s">
        <v>26</v>
      </c>
      <c r="H4" s="87" t="s">
        <v>60</v>
      </c>
      <c r="I4" s="85" t="s">
        <v>22</v>
      </c>
      <c r="K4" s="116" t="s">
        <v>10</v>
      </c>
      <c r="L4" s="121" t="s">
        <v>63</v>
      </c>
    </row>
    <row r="5" spans="1:12" s="108" customFormat="1">
      <c r="A5" s="254">
        <v>1</v>
      </c>
      <c r="B5" s="112" t="s">
        <v>72</v>
      </c>
      <c r="C5" s="110">
        <v>9.8339999999999996</v>
      </c>
      <c r="D5" s="93">
        <v>8.0459999999999994</v>
      </c>
      <c r="E5" s="93">
        <v>5.3639999999999999</v>
      </c>
      <c r="F5" s="93">
        <v>2.6819999999999999</v>
      </c>
      <c r="G5" s="93">
        <v>1.788</v>
      </c>
      <c r="H5" s="88">
        <f t="shared" ref="H5:H11" si="0">SUM(C5:G5)</f>
        <v>27.713999999999999</v>
      </c>
      <c r="I5" s="97" t="s">
        <v>5</v>
      </c>
      <c r="J5" s="84"/>
      <c r="K5" s="117" t="s">
        <v>0</v>
      </c>
      <c r="L5" s="122">
        <f>11*L15</f>
        <v>9.8339999999999996</v>
      </c>
    </row>
    <row r="6" spans="1:12" s="108" customFormat="1">
      <c r="A6" s="254">
        <v>2</v>
      </c>
      <c r="B6" s="102" t="s">
        <v>52</v>
      </c>
      <c r="C6" s="93">
        <v>8.94</v>
      </c>
      <c r="D6" s="93">
        <v>9.8339999999999996</v>
      </c>
      <c r="E6" s="93">
        <v>9.8339999999999996</v>
      </c>
      <c r="F6" s="93">
        <v>9.8339999999999996</v>
      </c>
      <c r="G6" s="93">
        <v>9.8339999999999996</v>
      </c>
      <c r="H6" s="89">
        <f>SUM(C6:G6)</f>
        <v>48.275999999999996</v>
      </c>
      <c r="I6" s="98" t="s">
        <v>0</v>
      </c>
      <c r="J6" s="84"/>
      <c r="K6" s="118" t="s">
        <v>1</v>
      </c>
      <c r="L6" s="123">
        <v>8.94</v>
      </c>
    </row>
    <row r="7" spans="1:12" s="108" customFormat="1">
      <c r="A7" s="254">
        <v>3</v>
      </c>
      <c r="B7" s="102" t="s">
        <v>69</v>
      </c>
      <c r="C7" s="93">
        <v>8.0459999999999994</v>
      </c>
      <c r="D7" s="93">
        <v>6.258</v>
      </c>
      <c r="E7" s="93">
        <v>7.1520000000000001</v>
      </c>
      <c r="F7" s="93">
        <v>8.0459999999999994</v>
      </c>
      <c r="G7" s="93">
        <v>7.1520000000000001</v>
      </c>
      <c r="H7" s="89">
        <f>SUM(C7:G7)</f>
        <v>36.653999999999996</v>
      </c>
      <c r="I7" s="98" t="s">
        <v>2</v>
      </c>
      <c r="J7" s="84"/>
      <c r="K7" s="118" t="s">
        <v>2</v>
      </c>
      <c r="L7" s="123">
        <f>9*L15</f>
        <v>8.0459999999999994</v>
      </c>
    </row>
    <row r="8" spans="1:12" s="108" customFormat="1">
      <c r="A8" s="255">
        <v>4</v>
      </c>
      <c r="B8" s="102" t="s">
        <v>56</v>
      </c>
      <c r="C8" s="93">
        <v>7.1520000000000001</v>
      </c>
      <c r="D8" s="93">
        <v>8.94</v>
      </c>
      <c r="E8" s="93">
        <v>8.94</v>
      </c>
      <c r="F8" s="93">
        <v>8.94</v>
      </c>
      <c r="G8" s="93">
        <v>8.94</v>
      </c>
      <c r="H8" s="89">
        <f>SUM(C8:G8)</f>
        <v>42.911999999999992</v>
      </c>
      <c r="I8" s="98" t="s">
        <v>1</v>
      </c>
      <c r="J8" s="84"/>
      <c r="K8" s="118" t="s">
        <v>3</v>
      </c>
      <c r="L8" s="123">
        <f>8*L15</f>
        <v>7.1520000000000001</v>
      </c>
    </row>
    <row r="9" spans="1:12" s="108" customFormat="1">
      <c r="A9" s="255">
        <v>5</v>
      </c>
      <c r="B9" s="102" t="s">
        <v>53</v>
      </c>
      <c r="C9" s="93">
        <v>6.258</v>
      </c>
      <c r="D9" s="93">
        <v>7.1520000000000001</v>
      </c>
      <c r="E9" s="93">
        <v>8.0459999999999994</v>
      </c>
      <c r="F9" s="93">
        <v>6.258</v>
      </c>
      <c r="G9" s="93">
        <v>6.258</v>
      </c>
      <c r="H9" s="89">
        <f>SUM(C9:G9)</f>
        <v>33.972000000000001</v>
      </c>
      <c r="I9" s="98" t="s">
        <v>3</v>
      </c>
      <c r="J9" s="84"/>
      <c r="K9" s="118" t="s">
        <v>4</v>
      </c>
      <c r="L9" s="123">
        <f>7*L15</f>
        <v>6.258</v>
      </c>
    </row>
    <row r="10" spans="1:12" s="108" customFormat="1">
      <c r="A10" s="255">
        <v>6</v>
      </c>
      <c r="B10" s="102" t="s">
        <v>66</v>
      </c>
      <c r="C10" s="93">
        <v>5.3639999999999999</v>
      </c>
      <c r="D10" s="93">
        <v>2.6819999999999999</v>
      </c>
      <c r="E10" s="93">
        <v>0</v>
      </c>
      <c r="F10" s="93">
        <v>0.89400000000000002</v>
      </c>
      <c r="G10" s="93">
        <v>0.89400000000000002</v>
      </c>
      <c r="H10" s="89">
        <f>SUM(C10:G10)</f>
        <v>9.8339999999999996</v>
      </c>
      <c r="I10" s="98" t="s">
        <v>9</v>
      </c>
      <c r="J10" s="84"/>
      <c r="K10" s="118" t="s">
        <v>5</v>
      </c>
      <c r="L10" s="123">
        <f>6*L15</f>
        <v>5.3639999999999999</v>
      </c>
    </row>
    <row r="11" spans="1:12" s="108" customFormat="1">
      <c r="A11" s="255">
        <v>7</v>
      </c>
      <c r="B11" s="102" t="s">
        <v>58</v>
      </c>
      <c r="C11" s="93">
        <v>4.47</v>
      </c>
      <c r="D11" s="93">
        <v>5.3639999999999999</v>
      </c>
      <c r="E11" s="93">
        <v>4.47</v>
      </c>
      <c r="F11" s="93">
        <v>7.1520000000000001</v>
      </c>
      <c r="G11" s="93">
        <v>8.0459999999999994</v>
      </c>
      <c r="H11" s="89">
        <f t="shared" si="0"/>
        <v>29.501999999999999</v>
      </c>
      <c r="I11" s="98" t="s">
        <v>4</v>
      </c>
      <c r="J11" s="84"/>
      <c r="K11" s="118" t="s">
        <v>6</v>
      </c>
      <c r="L11" s="123">
        <f>5*L15</f>
        <v>4.47</v>
      </c>
    </row>
    <row r="12" spans="1:12" s="108" customFormat="1">
      <c r="A12" s="255">
        <v>8</v>
      </c>
      <c r="B12" s="102" t="s">
        <v>59</v>
      </c>
      <c r="C12" s="93">
        <v>3.5760000000000001</v>
      </c>
      <c r="D12" s="93">
        <v>3.5760000000000001</v>
      </c>
      <c r="E12" s="93">
        <v>3.5760000000000001</v>
      </c>
      <c r="F12" s="93">
        <v>4.47</v>
      </c>
      <c r="G12" s="93">
        <v>5.3639999999999999</v>
      </c>
      <c r="H12" s="89">
        <f>SUM(C12:G12)</f>
        <v>20.562000000000001</v>
      </c>
      <c r="I12" s="98" t="s">
        <v>7</v>
      </c>
      <c r="J12" s="84"/>
      <c r="K12" s="118" t="s">
        <v>7</v>
      </c>
      <c r="L12" s="123">
        <f>4*L15</f>
        <v>3.5760000000000001</v>
      </c>
    </row>
    <row r="13" spans="1:12" s="108" customFormat="1">
      <c r="A13" s="255">
        <v>9</v>
      </c>
      <c r="B13" s="102" t="s">
        <v>57</v>
      </c>
      <c r="C13" s="93">
        <v>2.6819999999999999</v>
      </c>
      <c r="D13" s="93">
        <v>1.788</v>
      </c>
      <c r="E13" s="93">
        <v>2.6819999999999999</v>
      </c>
      <c r="F13" s="93">
        <v>1.788</v>
      </c>
      <c r="G13" s="93">
        <v>4.47</v>
      </c>
      <c r="H13" s="89">
        <f>SUM(C13:G13)</f>
        <v>13.41</v>
      </c>
      <c r="I13" s="99" t="s">
        <v>8</v>
      </c>
      <c r="J13" s="84"/>
      <c r="K13" s="118" t="s">
        <v>8</v>
      </c>
      <c r="L13" s="123">
        <f>3*L15</f>
        <v>2.6819999999999999</v>
      </c>
    </row>
    <row r="14" spans="1:12" s="252" customFormat="1">
      <c r="A14" s="255">
        <v>10</v>
      </c>
      <c r="B14" s="102" t="s">
        <v>275</v>
      </c>
      <c r="C14" s="93">
        <v>1.788</v>
      </c>
      <c r="D14" s="93">
        <v>4.47</v>
      </c>
      <c r="E14" s="93">
        <v>6.258</v>
      </c>
      <c r="F14" s="93">
        <v>5.3639999999999999</v>
      </c>
      <c r="G14" s="93">
        <v>3.5760000000000001</v>
      </c>
      <c r="H14" s="89">
        <f>SUM(C14:G14)</f>
        <v>21.456</v>
      </c>
      <c r="I14" s="99" t="s">
        <v>6</v>
      </c>
      <c r="J14" s="84"/>
      <c r="K14" s="118" t="s">
        <v>9</v>
      </c>
      <c r="L14" s="123">
        <f>2*L15</f>
        <v>1.788</v>
      </c>
    </row>
    <row r="15" spans="1:12" s="108" customFormat="1">
      <c r="A15" s="255">
        <v>11</v>
      </c>
      <c r="B15" s="102" t="s">
        <v>54</v>
      </c>
      <c r="C15" s="93">
        <v>0.89400000000000002</v>
      </c>
      <c r="D15" s="93">
        <v>0</v>
      </c>
      <c r="E15" s="93">
        <v>1.788</v>
      </c>
      <c r="F15" s="93">
        <v>3.5760000000000001</v>
      </c>
      <c r="G15" s="93">
        <v>2.6819999999999999</v>
      </c>
      <c r="H15" s="89">
        <f>SUM(C15:G15)</f>
        <v>8.94</v>
      </c>
      <c r="I15" s="99" t="s">
        <v>27</v>
      </c>
      <c r="J15" s="84"/>
      <c r="K15" s="118" t="s">
        <v>27</v>
      </c>
      <c r="L15" s="123">
        <f>0.894*1</f>
        <v>0.89400000000000002</v>
      </c>
    </row>
    <row r="16" spans="1:12" s="108" customFormat="1" ht="15.75" thickBot="1">
      <c r="A16" s="255">
        <v>12</v>
      </c>
      <c r="B16" s="103" t="s">
        <v>259</v>
      </c>
      <c r="C16" s="104">
        <v>0</v>
      </c>
      <c r="D16" s="104">
        <v>0.89400000000000002</v>
      </c>
      <c r="E16" s="104">
        <v>0.89400000000000002</v>
      </c>
      <c r="F16" s="104">
        <v>0</v>
      </c>
      <c r="G16" s="124">
        <v>0</v>
      </c>
      <c r="H16" s="90">
        <f>SUM(C16:G16)</f>
        <v>1.788</v>
      </c>
      <c r="I16" s="100" t="s">
        <v>67</v>
      </c>
      <c r="J16" s="84"/>
      <c r="K16" s="119" t="s">
        <v>67</v>
      </c>
      <c r="L16" s="120">
        <v>0</v>
      </c>
    </row>
    <row r="17" spans="1:12" s="108" customFormat="1">
      <c r="A17" s="31"/>
      <c r="J17" s="84"/>
    </row>
    <row r="18" spans="1:12" s="108" customFormat="1" ht="15.75" thickBot="1">
      <c r="A18" s="31"/>
      <c r="B18" s="31"/>
      <c r="E18" s="64"/>
      <c r="H18" s="63"/>
      <c r="I18" s="63"/>
      <c r="J18" s="31"/>
      <c r="L18" s="31"/>
    </row>
    <row r="19" spans="1:12" s="108" customFormat="1">
      <c r="A19" s="358"/>
      <c r="B19" s="349" t="s">
        <v>64</v>
      </c>
      <c r="C19" s="75" t="s">
        <v>265</v>
      </c>
      <c r="D19" s="76" t="s">
        <v>282</v>
      </c>
      <c r="E19" s="77" t="s">
        <v>292</v>
      </c>
      <c r="F19" s="76" t="s">
        <v>302</v>
      </c>
      <c r="G19" s="76" t="s">
        <v>309</v>
      </c>
      <c r="H19" s="63"/>
      <c r="I19" s="63"/>
      <c r="J19" s="31"/>
      <c r="L19" s="31"/>
    </row>
    <row r="20" spans="1:12" s="108" customFormat="1">
      <c r="A20" s="358"/>
      <c r="B20" s="350"/>
      <c r="C20" s="79" t="s">
        <v>129</v>
      </c>
      <c r="D20" s="69" t="s">
        <v>219</v>
      </c>
      <c r="E20" s="69" t="s">
        <v>293</v>
      </c>
      <c r="F20" s="69" t="s">
        <v>303</v>
      </c>
      <c r="G20" s="80" t="s">
        <v>310</v>
      </c>
      <c r="H20" s="63"/>
      <c r="I20" s="63"/>
      <c r="J20" s="31"/>
      <c r="L20" s="31"/>
    </row>
    <row r="21" spans="1:12" s="108" customFormat="1" ht="15.75" thickBot="1">
      <c r="A21" s="358"/>
      <c r="B21" s="351"/>
      <c r="C21" s="81" t="s">
        <v>266</v>
      </c>
      <c r="D21" s="82" t="s">
        <v>283</v>
      </c>
      <c r="E21" s="82" t="s">
        <v>294</v>
      </c>
      <c r="F21" s="82" t="s">
        <v>304</v>
      </c>
      <c r="G21" s="83" t="s">
        <v>271</v>
      </c>
      <c r="H21" s="63"/>
      <c r="I21" s="63"/>
      <c r="J21" s="31"/>
      <c r="L21" s="31"/>
    </row>
    <row r="22" spans="1:12" s="108" customFormat="1" ht="15.75" thickBot="1">
      <c r="A22" s="31"/>
      <c r="B22" s="31"/>
      <c r="H22" s="63"/>
      <c r="I22" s="63"/>
      <c r="J22" s="31"/>
      <c r="L22" s="31"/>
    </row>
    <row r="23" spans="1:12" s="108" customFormat="1">
      <c r="A23" s="358"/>
      <c r="B23" s="349" t="s">
        <v>65</v>
      </c>
      <c r="C23" s="75" t="s">
        <v>268</v>
      </c>
      <c r="D23" s="76" t="s">
        <v>145</v>
      </c>
      <c r="E23" s="76" t="s">
        <v>290</v>
      </c>
      <c r="F23" s="76" t="s">
        <v>299</v>
      </c>
      <c r="G23" s="78" t="s">
        <v>155</v>
      </c>
      <c r="H23" s="63"/>
      <c r="I23" s="63"/>
      <c r="J23" s="31"/>
      <c r="L23" s="31"/>
    </row>
    <row r="24" spans="1:12" s="108" customFormat="1">
      <c r="A24" s="358"/>
      <c r="B24" s="350"/>
      <c r="C24" s="79" t="s">
        <v>267</v>
      </c>
      <c r="D24" s="69" t="s">
        <v>143</v>
      </c>
      <c r="E24" s="69" t="s">
        <v>291</v>
      </c>
      <c r="F24" s="69" t="s">
        <v>300</v>
      </c>
      <c r="G24" s="80" t="s">
        <v>307</v>
      </c>
      <c r="H24" s="63"/>
      <c r="I24" s="63"/>
      <c r="J24" s="31"/>
      <c r="L24" s="31"/>
    </row>
    <row r="25" spans="1:12" s="108" customFormat="1" ht="15.75" thickBot="1">
      <c r="A25" s="358"/>
      <c r="B25" s="351"/>
      <c r="C25" s="81" t="s">
        <v>274</v>
      </c>
      <c r="D25" s="82" t="s">
        <v>281</v>
      </c>
      <c r="E25" s="82" t="s">
        <v>150</v>
      </c>
      <c r="F25" s="82" t="s">
        <v>301</v>
      </c>
      <c r="G25" s="83" t="s">
        <v>308</v>
      </c>
      <c r="H25" s="63"/>
      <c r="I25" s="63"/>
      <c r="J25" s="31"/>
      <c r="L25" s="31"/>
    </row>
    <row r="26" spans="1:12" s="108" customFormat="1" ht="15.75" thickBot="1">
      <c r="A26" s="31"/>
      <c r="B26" s="31"/>
      <c r="H26" s="63"/>
      <c r="I26" s="63"/>
      <c r="J26" s="31"/>
      <c r="L26" s="31"/>
    </row>
    <row r="27" spans="1:12" s="108" customFormat="1">
      <c r="A27" s="358"/>
      <c r="B27" s="349" t="s">
        <v>70</v>
      </c>
      <c r="C27" s="75" t="s">
        <v>271</v>
      </c>
      <c r="D27" s="76" t="s">
        <v>278</v>
      </c>
      <c r="E27" s="76" t="s">
        <v>287</v>
      </c>
      <c r="F27" s="76" t="s">
        <v>296</v>
      </c>
      <c r="G27" s="78" t="s">
        <v>276</v>
      </c>
      <c r="H27" s="63"/>
      <c r="I27" s="63"/>
      <c r="J27" s="31"/>
      <c r="L27" s="31"/>
    </row>
    <row r="28" spans="1:12" s="108" customFormat="1">
      <c r="A28" s="358"/>
      <c r="B28" s="350"/>
      <c r="C28" s="79" t="s">
        <v>270</v>
      </c>
      <c r="D28" s="69" t="s">
        <v>279</v>
      </c>
      <c r="E28" s="69" t="s">
        <v>288</v>
      </c>
      <c r="F28" s="69" t="s">
        <v>297</v>
      </c>
      <c r="G28" s="80" t="s">
        <v>311</v>
      </c>
      <c r="H28" s="63"/>
      <c r="I28" s="63"/>
      <c r="J28" s="31"/>
      <c r="L28" s="31"/>
    </row>
    <row r="29" spans="1:12" s="108" customFormat="1" ht="15.75" thickBot="1">
      <c r="A29" s="358"/>
      <c r="B29" s="351"/>
      <c r="C29" s="81" t="s">
        <v>108</v>
      </c>
      <c r="D29" s="82" t="s">
        <v>280</v>
      </c>
      <c r="E29" s="82" t="s">
        <v>289</v>
      </c>
      <c r="F29" s="82" t="s">
        <v>298</v>
      </c>
      <c r="G29" s="83" t="s">
        <v>306</v>
      </c>
      <c r="H29" s="63"/>
      <c r="I29" s="63"/>
      <c r="J29" s="31"/>
      <c r="L29" s="31"/>
    </row>
    <row r="30" spans="1:12" s="108" customFormat="1" ht="15.75" thickBot="1">
      <c r="A30" s="31"/>
      <c r="B30" s="31"/>
      <c r="H30" s="63"/>
      <c r="I30" s="63"/>
      <c r="J30" s="31"/>
      <c r="L30" s="31"/>
    </row>
    <row r="31" spans="1:12" s="108" customFormat="1">
      <c r="A31" s="31"/>
      <c r="B31" s="349" t="s">
        <v>87</v>
      </c>
      <c r="C31" s="75" t="s">
        <v>269</v>
      </c>
      <c r="D31" s="76" t="s">
        <v>276</v>
      </c>
      <c r="E31" s="76" t="s">
        <v>284</v>
      </c>
      <c r="F31" s="76" t="s">
        <v>213</v>
      </c>
      <c r="G31" s="78" t="s">
        <v>133</v>
      </c>
      <c r="H31" s="63"/>
      <c r="I31" s="63"/>
      <c r="J31" s="31"/>
      <c r="L31" s="31"/>
    </row>
    <row r="32" spans="1:12" s="108" customFormat="1">
      <c r="A32" s="31"/>
      <c r="B32" s="350"/>
      <c r="C32" s="79" t="s">
        <v>272</v>
      </c>
      <c r="D32" s="69" t="s">
        <v>277</v>
      </c>
      <c r="E32" s="127" t="s">
        <v>285</v>
      </c>
      <c r="F32" s="69" t="s">
        <v>232</v>
      </c>
      <c r="G32" s="80" t="s">
        <v>305</v>
      </c>
      <c r="H32" s="63"/>
      <c r="I32" s="63"/>
      <c r="J32" s="31"/>
      <c r="L32" s="31"/>
    </row>
    <row r="33" spans="1:12" s="108" customFormat="1" ht="15.75" thickBot="1">
      <c r="A33" s="31"/>
      <c r="B33" s="351"/>
      <c r="C33" s="81" t="s">
        <v>273</v>
      </c>
      <c r="D33" s="82" t="s">
        <v>156</v>
      </c>
      <c r="E33" s="82" t="s">
        <v>286</v>
      </c>
      <c r="F33" s="82" t="s">
        <v>295</v>
      </c>
      <c r="G33" s="83" t="s">
        <v>192</v>
      </c>
      <c r="H33" s="63"/>
      <c r="I33" s="63"/>
      <c r="J33" s="31"/>
      <c r="L33" s="31"/>
    </row>
  </sheetData>
  <mergeCells count="8">
    <mergeCell ref="A27:A29"/>
    <mergeCell ref="B27:B29"/>
    <mergeCell ref="B31:B33"/>
    <mergeCell ref="B2:I2"/>
    <mergeCell ref="A19:A21"/>
    <mergeCell ref="B19:B21"/>
    <mergeCell ref="A23:A25"/>
    <mergeCell ref="B23:B25"/>
  </mergeCells>
  <pageMargins left="0.7" right="0.7" top="0.78740157499999996" bottom="0.78740157499999996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32"/>
  <sheetViews>
    <sheetView topLeftCell="A4" workbookViewId="0">
      <selection activeCell="L5" sqref="L5:L15"/>
    </sheetView>
  </sheetViews>
  <sheetFormatPr defaultRowHeight="15"/>
  <cols>
    <col min="1" max="1" width="9.140625" style="109"/>
    <col min="2" max="2" width="24.5703125" style="31" customWidth="1"/>
    <col min="3" max="7" width="15" style="109" customWidth="1"/>
    <col min="8" max="9" width="10.5703125" style="63" customWidth="1"/>
    <col min="10" max="10" width="9.140625" style="31"/>
    <col min="11" max="11" width="9.140625" style="109"/>
    <col min="12" max="12" width="9.140625" style="31"/>
    <col min="13" max="13" width="9.140625" style="109"/>
    <col min="14" max="16384" width="9.140625" style="31"/>
  </cols>
  <sheetData>
    <row r="2" spans="1:12">
      <c r="B2" s="357" t="s">
        <v>164</v>
      </c>
      <c r="C2" s="357"/>
      <c r="D2" s="357"/>
      <c r="E2" s="357"/>
      <c r="F2" s="357"/>
      <c r="G2" s="357"/>
      <c r="H2" s="357"/>
      <c r="I2" s="357"/>
    </row>
    <row r="3" spans="1:12" ht="15.75" thickBot="1"/>
    <row r="4" spans="1:12" ht="29.25" customHeight="1" thickBot="1">
      <c r="B4" s="262"/>
      <c r="C4" s="145" t="s">
        <v>18</v>
      </c>
      <c r="D4" s="114" t="s">
        <v>19</v>
      </c>
      <c r="E4" s="114" t="s">
        <v>20</v>
      </c>
      <c r="F4" s="114" t="s">
        <v>25</v>
      </c>
      <c r="G4" s="115" t="s">
        <v>26</v>
      </c>
      <c r="H4" s="263" t="s">
        <v>60</v>
      </c>
      <c r="I4" s="85" t="s">
        <v>22</v>
      </c>
      <c r="K4" s="116" t="s">
        <v>10</v>
      </c>
      <c r="L4" s="121" t="s">
        <v>63</v>
      </c>
    </row>
    <row r="5" spans="1:12" s="109" customFormat="1">
      <c r="A5" s="109" t="s">
        <v>0</v>
      </c>
      <c r="B5" s="72" t="s">
        <v>52</v>
      </c>
      <c r="C5" s="158">
        <v>9.83</v>
      </c>
      <c r="D5" s="101">
        <v>8.8469999999999995</v>
      </c>
      <c r="E5" s="101">
        <v>7.8639999999999999</v>
      </c>
      <c r="F5" s="101">
        <v>5.8979999999999997</v>
      </c>
      <c r="G5" s="159">
        <v>6.8810000000000002</v>
      </c>
      <c r="H5" s="128">
        <f t="shared" ref="H5:H11" si="0">SUM(C5:G5)</f>
        <v>39.32</v>
      </c>
      <c r="I5" s="97" t="s">
        <v>1</v>
      </c>
      <c r="J5" s="84"/>
      <c r="K5" s="117" t="s">
        <v>0</v>
      </c>
      <c r="L5" s="261">
        <f>10*L14</f>
        <v>9.83</v>
      </c>
    </row>
    <row r="6" spans="1:12" s="109" customFormat="1">
      <c r="A6" s="109" t="s">
        <v>1</v>
      </c>
      <c r="B6" s="73" t="s">
        <v>84</v>
      </c>
      <c r="C6" s="160">
        <v>8.8469999999999995</v>
      </c>
      <c r="D6" s="93">
        <v>9.83</v>
      </c>
      <c r="E6" s="93">
        <v>9.83</v>
      </c>
      <c r="F6" s="93">
        <v>9.83</v>
      </c>
      <c r="G6" s="111">
        <v>9.83</v>
      </c>
      <c r="H6" s="129">
        <f>SUM(C6:G6)</f>
        <v>48.166999999999994</v>
      </c>
      <c r="I6" s="98" t="s">
        <v>0</v>
      </c>
      <c r="J6" s="84"/>
      <c r="K6" s="118" t="s">
        <v>1</v>
      </c>
      <c r="L6" s="123">
        <f>9*L14</f>
        <v>8.8469999999999995</v>
      </c>
    </row>
    <row r="7" spans="1:12" s="109" customFormat="1">
      <c r="A7" s="109" t="s">
        <v>39</v>
      </c>
      <c r="B7" s="73" t="s">
        <v>69</v>
      </c>
      <c r="C7" s="160">
        <v>7.8639999999999999</v>
      </c>
      <c r="D7" s="93">
        <v>4.915</v>
      </c>
      <c r="E7" s="93">
        <v>2.9489999999999998</v>
      </c>
      <c r="F7" s="93">
        <v>1.966</v>
      </c>
      <c r="G7" s="111">
        <v>0</v>
      </c>
      <c r="H7" s="129">
        <f>SUM(C7:G7)</f>
        <v>17.693999999999999</v>
      </c>
      <c r="I7" s="98" t="s">
        <v>7</v>
      </c>
      <c r="J7" s="84"/>
      <c r="K7" s="118" t="s">
        <v>2</v>
      </c>
      <c r="L7" s="123">
        <f>8*L14</f>
        <v>7.8639999999999999</v>
      </c>
    </row>
    <row r="8" spans="1:12" s="109" customFormat="1">
      <c r="A8" s="109" t="s">
        <v>75</v>
      </c>
      <c r="B8" s="73" t="s">
        <v>350</v>
      </c>
      <c r="C8" s="160">
        <v>6.8810000000000002</v>
      </c>
      <c r="D8" s="93">
        <v>7.8639999999999999</v>
      </c>
      <c r="E8" s="93">
        <v>4.915</v>
      </c>
      <c r="F8" s="93">
        <v>3.9319999999999999</v>
      </c>
      <c r="G8" s="111">
        <v>5.8979999999999997</v>
      </c>
      <c r="H8" s="129">
        <f>SUM(C8:G8)</f>
        <v>29.49</v>
      </c>
      <c r="I8" s="98" t="s">
        <v>3</v>
      </c>
      <c r="J8" s="84"/>
      <c r="K8" s="118" t="s">
        <v>3</v>
      </c>
      <c r="L8" s="123">
        <f>7*L14</f>
        <v>6.8810000000000002</v>
      </c>
    </row>
    <row r="9" spans="1:12" s="109" customFormat="1">
      <c r="A9" s="109" t="s">
        <v>76</v>
      </c>
      <c r="B9" s="73" t="s">
        <v>53</v>
      </c>
      <c r="C9" s="160">
        <v>5.8979999999999997</v>
      </c>
      <c r="D9" s="93">
        <v>6.8810000000000002</v>
      </c>
      <c r="E9" s="93">
        <v>8.8469999999999995</v>
      </c>
      <c r="F9" s="93">
        <v>8.8469999999999995</v>
      </c>
      <c r="G9" s="111">
        <v>8.8469999999999995</v>
      </c>
      <c r="H9" s="129">
        <f>SUM(C9:G9)</f>
        <v>39.32</v>
      </c>
      <c r="I9" s="98" t="s">
        <v>1</v>
      </c>
      <c r="J9" s="84"/>
      <c r="K9" s="118" t="s">
        <v>4</v>
      </c>
      <c r="L9" s="123">
        <f>6*L14</f>
        <v>5.8979999999999997</v>
      </c>
    </row>
    <row r="10" spans="1:12" s="109" customFormat="1">
      <c r="A10" s="109" t="s">
        <v>77</v>
      </c>
      <c r="B10" s="73" t="s">
        <v>59</v>
      </c>
      <c r="C10" s="160">
        <v>4.915</v>
      </c>
      <c r="D10" s="93">
        <v>1.966</v>
      </c>
      <c r="E10" s="93">
        <v>0.98299999999999998</v>
      </c>
      <c r="F10" s="93">
        <v>2.9489999999999998</v>
      </c>
      <c r="G10" s="111">
        <v>1.966</v>
      </c>
      <c r="H10" s="129">
        <f>SUM(C10:G10)</f>
        <v>12.778999999999998</v>
      </c>
      <c r="I10" s="98" t="s">
        <v>8</v>
      </c>
      <c r="J10" s="84"/>
      <c r="K10" s="118" t="s">
        <v>5</v>
      </c>
      <c r="L10" s="123">
        <f>5*L14</f>
        <v>4.915</v>
      </c>
    </row>
    <row r="11" spans="1:12" s="109" customFormat="1">
      <c r="A11" s="109" t="s">
        <v>78</v>
      </c>
      <c r="B11" s="73" t="s">
        <v>66</v>
      </c>
      <c r="C11" s="160">
        <v>3.9319999999999999</v>
      </c>
      <c r="D11" s="93">
        <v>5.8979999999999997</v>
      </c>
      <c r="E11" s="93">
        <v>6.8810000000000002</v>
      </c>
      <c r="F11" s="93">
        <v>7.8639999999999999</v>
      </c>
      <c r="G11" s="111">
        <v>4.915</v>
      </c>
      <c r="H11" s="129">
        <f t="shared" si="0"/>
        <v>29.49</v>
      </c>
      <c r="I11" s="98" t="s">
        <v>3</v>
      </c>
      <c r="J11" s="84"/>
      <c r="K11" s="118" t="s">
        <v>6</v>
      </c>
      <c r="L11" s="123">
        <f>4*L14</f>
        <v>3.9319999999999999</v>
      </c>
    </row>
    <row r="12" spans="1:12" s="109" customFormat="1">
      <c r="A12" s="109" t="s">
        <v>79</v>
      </c>
      <c r="B12" s="73" t="s">
        <v>351</v>
      </c>
      <c r="C12" s="160">
        <v>2.9489999999999998</v>
      </c>
      <c r="D12" s="93">
        <v>3.9319999999999999</v>
      </c>
      <c r="E12" s="93">
        <v>5.8979999999999997</v>
      </c>
      <c r="F12" s="93">
        <v>4.915</v>
      </c>
      <c r="G12" s="111">
        <v>3.9319999999999999</v>
      </c>
      <c r="H12" s="129">
        <f>SUM(C12:G12)</f>
        <v>21.625999999999998</v>
      </c>
      <c r="I12" s="98" t="s">
        <v>5</v>
      </c>
      <c r="J12" s="84"/>
      <c r="K12" s="118" t="s">
        <v>7</v>
      </c>
      <c r="L12" s="123">
        <f>3*L14</f>
        <v>2.9489999999999998</v>
      </c>
    </row>
    <row r="13" spans="1:12" s="109" customFormat="1">
      <c r="A13" s="109" t="s">
        <v>80</v>
      </c>
      <c r="B13" s="73" t="s">
        <v>54</v>
      </c>
      <c r="C13" s="160">
        <v>1.966</v>
      </c>
      <c r="D13" s="93">
        <v>0.98299999999999998</v>
      </c>
      <c r="E13" s="93">
        <v>3.9319999999999999</v>
      </c>
      <c r="F13" s="93">
        <v>6.8810000000000002</v>
      </c>
      <c r="G13" s="111">
        <v>7.8639999999999999</v>
      </c>
      <c r="H13" s="89">
        <f>SUM(C13:G13)</f>
        <v>21.626000000000001</v>
      </c>
      <c r="I13" s="99" t="s">
        <v>5</v>
      </c>
      <c r="J13" s="84"/>
      <c r="K13" s="118" t="s">
        <v>8</v>
      </c>
      <c r="L13" s="123">
        <f>2*L14</f>
        <v>1.966</v>
      </c>
    </row>
    <row r="14" spans="1:12" s="109" customFormat="1">
      <c r="A14" s="109" t="s">
        <v>81</v>
      </c>
      <c r="B14" s="172" t="s">
        <v>259</v>
      </c>
      <c r="C14" s="160">
        <v>0.98299999999999998</v>
      </c>
      <c r="D14" s="93">
        <v>2.9489999999999998</v>
      </c>
      <c r="E14" s="93">
        <v>1.966</v>
      </c>
      <c r="F14" s="93">
        <v>0</v>
      </c>
      <c r="G14" s="111">
        <v>0.98299999999999998</v>
      </c>
      <c r="H14" s="89">
        <f>SUM(C14:G14)</f>
        <v>6.8809999999999993</v>
      </c>
      <c r="I14" s="99" t="s">
        <v>9</v>
      </c>
      <c r="J14" s="84"/>
      <c r="K14" s="118" t="s">
        <v>9</v>
      </c>
      <c r="L14" s="123">
        <v>0.98299999999999998</v>
      </c>
    </row>
    <row r="15" spans="1:12" s="109" customFormat="1" ht="15.75" thickBot="1">
      <c r="A15" s="109" t="s">
        <v>82</v>
      </c>
      <c r="B15" s="74" t="s">
        <v>55</v>
      </c>
      <c r="C15" s="161">
        <v>0</v>
      </c>
      <c r="D15" s="104">
        <v>0</v>
      </c>
      <c r="E15" s="104">
        <v>0</v>
      </c>
      <c r="F15" s="104">
        <v>0.98299999999999998</v>
      </c>
      <c r="G15" s="68">
        <v>2.9489999999999998</v>
      </c>
      <c r="H15" s="90">
        <f>SUM(C15:G15)</f>
        <v>3.9319999999999999</v>
      </c>
      <c r="I15" s="100" t="s">
        <v>27</v>
      </c>
      <c r="J15" s="84"/>
      <c r="K15" s="118" t="s">
        <v>27</v>
      </c>
      <c r="L15" s="120">
        <v>0</v>
      </c>
    </row>
    <row r="16" spans="1:12" s="109" customFormat="1">
      <c r="J16" s="84"/>
    </row>
    <row r="17" spans="1:12" s="109" customFormat="1" ht="15.75" thickBot="1">
      <c r="B17" s="31"/>
      <c r="E17" s="64"/>
      <c r="H17" s="63"/>
      <c r="I17" s="63"/>
      <c r="J17" s="31"/>
      <c r="L17" s="31"/>
    </row>
    <row r="18" spans="1:12" s="109" customFormat="1">
      <c r="A18" s="358"/>
      <c r="B18" s="349" t="s">
        <v>64</v>
      </c>
      <c r="C18" s="75" t="s">
        <v>313</v>
      </c>
      <c r="D18" s="76" t="s">
        <v>314</v>
      </c>
      <c r="E18" s="77" t="s">
        <v>315</v>
      </c>
      <c r="F18" s="76" t="s">
        <v>315</v>
      </c>
      <c r="G18" s="78" t="s">
        <v>352</v>
      </c>
      <c r="H18" s="63"/>
      <c r="I18" s="63"/>
      <c r="J18" s="31"/>
      <c r="L18" s="31"/>
    </row>
    <row r="19" spans="1:12" s="109" customFormat="1">
      <c r="A19" s="358"/>
      <c r="B19" s="350"/>
      <c r="C19" s="79" t="s">
        <v>316</v>
      </c>
      <c r="D19" s="69" t="s">
        <v>309</v>
      </c>
      <c r="E19" s="69" t="s">
        <v>317</v>
      </c>
      <c r="F19" s="69" t="s">
        <v>318</v>
      </c>
      <c r="G19" s="80" t="s">
        <v>319</v>
      </c>
      <c r="H19" s="63"/>
      <c r="I19" s="63"/>
      <c r="J19" s="31"/>
      <c r="L19" s="31"/>
    </row>
    <row r="20" spans="1:12" s="109" customFormat="1" ht="15.75" thickBot="1">
      <c r="A20" s="358"/>
      <c r="B20" s="351"/>
      <c r="C20" s="81" t="s">
        <v>320</v>
      </c>
      <c r="D20" s="82" t="s">
        <v>321</v>
      </c>
      <c r="E20" s="82" t="s">
        <v>322</v>
      </c>
      <c r="F20" s="82" t="s">
        <v>323</v>
      </c>
      <c r="G20" s="83" t="s">
        <v>99</v>
      </c>
      <c r="H20" s="63"/>
      <c r="I20" s="63"/>
      <c r="J20" s="31"/>
      <c r="L20" s="31"/>
    </row>
    <row r="21" spans="1:12" s="109" customFormat="1" ht="15.75" thickBot="1">
      <c r="B21" s="31"/>
      <c r="C21" s="253"/>
      <c r="D21" s="253"/>
      <c r="E21" s="253"/>
      <c r="F21" s="253"/>
      <c r="G21" s="253"/>
      <c r="H21" s="63"/>
      <c r="I21" s="63"/>
      <c r="J21" s="31"/>
      <c r="L21" s="31"/>
    </row>
    <row r="22" spans="1:12" s="109" customFormat="1">
      <c r="A22" s="358"/>
      <c r="B22" s="349" t="s">
        <v>65</v>
      </c>
      <c r="C22" s="75" t="s">
        <v>324</v>
      </c>
      <c r="D22" s="76" t="s">
        <v>325</v>
      </c>
      <c r="E22" s="76" t="s">
        <v>187</v>
      </c>
      <c r="F22" s="76" t="s">
        <v>326</v>
      </c>
      <c r="G22" s="78" t="s">
        <v>327</v>
      </c>
      <c r="H22" s="63"/>
      <c r="I22" s="63"/>
      <c r="J22" s="31"/>
      <c r="L22" s="31"/>
    </row>
    <row r="23" spans="1:12" s="109" customFormat="1">
      <c r="A23" s="358"/>
      <c r="B23" s="350"/>
      <c r="C23" s="79" t="s">
        <v>211</v>
      </c>
      <c r="D23" s="69" t="s">
        <v>328</v>
      </c>
      <c r="E23" s="69" t="s">
        <v>329</v>
      </c>
      <c r="F23" s="69" t="s">
        <v>330</v>
      </c>
      <c r="G23" s="80" t="s">
        <v>331</v>
      </c>
      <c r="H23" s="63"/>
      <c r="I23" s="63"/>
      <c r="J23" s="31"/>
      <c r="L23" s="31"/>
    </row>
    <row r="24" spans="1:12" s="109" customFormat="1" ht="15.75" thickBot="1">
      <c r="A24" s="358"/>
      <c r="B24" s="351"/>
      <c r="C24" s="81" t="s">
        <v>332</v>
      </c>
      <c r="D24" s="82" t="s">
        <v>333</v>
      </c>
      <c r="E24" s="82" t="s">
        <v>353</v>
      </c>
      <c r="F24" s="82" t="s">
        <v>334</v>
      </c>
      <c r="G24" s="83" t="s">
        <v>328</v>
      </c>
      <c r="H24" s="63"/>
      <c r="I24" s="63"/>
      <c r="J24" s="31"/>
      <c r="L24" s="31"/>
    </row>
    <row r="25" spans="1:12" s="109" customFormat="1" ht="15.75" thickBot="1">
      <c r="B25" s="31"/>
      <c r="C25" s="168"/>
      <c r="D25" s="168"/>
      <c r="E25" s="168"/>
      <c r="F25" s="168"/>
      <c r="G25" s="168"/>
      <c r="H25" s="63"/>
      <c r="I25" s="63"/>
      <c r="J25" s="31"/>
      <c r="L25" s="31"/>
    </row>
    <row r="26" spans="1:12" s="109" customFormat="1">
      <c r="A26" s="358"/>
      <c r="B26" s="349" t="s">
        <v>70</v>
      </c>
      <c r="C26" s="75" t="s">
        <v>205</v>
      </c>
      <c r="D26" s="260" t="s">
        <v>335</v>
      </c>
      <c r="E26" s="76" t="s">
        <v>284</v>
      </c>
      <c r="F26" s="76" t="s">
        <v>336</v>
      </c>
      <c r="G26" s="78" t="s">
        <v>337</v>
      </c>
      <c r="H26" s="63"/>
      <c r="I26" s="63"/>
      <c r="J26" s="31"/>
      <c r="L26" s="31"/>
    </row>
    <row r="27" spans="1:12" s="109" customFormat="1">
      <c r="A27" s="358"/>
      <c r="B27" s="350"/>
      <c r="C27" s="79" t="s">
        <v>338</v>
      </c>
      <c r="D27" s="69" t="s">
        <v>339</v>
      </c>
      <c r="E27" s="69" t="s">
        <v>105</v>
      </c>
      <c r="F27" s="69" t="s">
        <v>288</v>
      </c>
      <c r="G27" s="80" t="s">
        <v>220</v>
      </c>
      <c r="H27" s="63"/>
      <c r="I27" s="63"/>
      <c r="J27" s="31"/>
      <c r="L27" s="31"/>
    </row>
    <row r="28" spans="1:12" s="109" customFormat="1" ht="15.75" thickBot="1">
      <c r="A28" s="358"/>
      <c r="B28" s="351"/>
      <c r="C28" s="81" t="s">
        <v>156</v>
      </c>
      <c r="D28" s="82" t="s">
        <v>296</v>
      </c>
      <c r="E28" s="82" t="s">
        <v>340</v>
      </c>
      <c r="F28" s="82" t="s">
        <v>143</v>
      </c>
      <c r="G28" s="83" t="s">
        <v>341</v>
      </c>
      <c r="H28" s="63"/>
      <c r="I28" s="63"/>
      <c r="J28" s="31"/>
      <c r="L28" s="31"/>
    </row>
    <row r="29" spans="1:12" s="109" customFormat="1" ht="15.75" thickBot="1">
      <c r="B29" s="31"/>
      <c r="C29" s="253"/>
      <c r="D29" s="253"/>
      <c r="E29" s="253"/>
      <c r="F29" s="253"/>
      <c r="G29" s="253"/>
      <c r="H29" s="63"/>
      <c r="I29" s="63"/>
      <c r="J29" s="31"/>
      <c r="L29" s="31"/>
    </row>
    <row r="30" spans="1:12" s="109" customFormat="1">
      <c r="B30" s="349" t="s">
        <v>71</v>
      </c>
      <c r="C30" s="75" t="s">
        <v>340</v>
      </c>
      <c r="D30" s="76" t="s">
        <v>342</v>
      </c>
      <c r="E30" s="76" t="s">
        <v>343</v>
      </c>
      <c r="F30" s="76" t="s">
        <v>344</v>
      </c>
      <c r="G30" s="78" t="s">
        <v>345</v>
      </c>
      <c r="H30" s="63"/>
      <c r="I30" s="63"/>
      <c r="J30" s="31"/>
      <c r="L30" s="31"/>
    </row>
    <row r="31" spans="1:12" s="109" customFormat="1">
      <c r="B31" s="350"/>
      <c r="C31" s="79" t="s">
        <v>346</v>
      </c>
      <c r="D31" s="69" t="s">
        <v>347</v>
      </c>
      <c r="E31" s="69" t="s">
        <v>348</v>
      </c>
      <c r="F31" s="69" t="s">
        <v>192</v>
      </c>
      <c r="G31" s="80" t="s">
        <v>349</v>
      </c>
      <c r="H31" s="63"/>
      <c r="I31" s="63"/>
      <c r="J31" s="31"/>
      <c r="L31" s="31"/>
    </row>
    <row r="32" spans="1:12" s="109" customFormat="1" ht="15.75" thickBot="1">
      <c r="B32" s="351"/>
      <c r="C32" s="81"/>
      <c r="D32" s="82"/>
      <c r="E32" s="82"/>
      <c r="F32" s="82"/>
      <c r="G32" s="83"/>
      <c r="H32" s="63"/>
      <c r="I32" s="63"/>
      <c r="J32" s="31"/>
      <c r="L32" s="31"/>
    </row>
  </sheetData>
  <mergeCells count="8">
    <mergeCell ref="B30:B32"/>
    <mergeCell ref="B2:I2"/>
    <mergeCell ref="A18:A20"/>
    <mergeCell ref="B18:B20"/>
    <mergeCell ref="A22:A24"/>
    <mergeCell ref="B22:B24"/>
    <mergeCell ref="A26:A28"/>
    <mergeCell ref="B26:B28"/>
  </mergeCells>
  <pageMargins left="0.7" right="0.7" top="0.78740157499999996" bottom="0.78740157499999996" header="0.3" footer="0.3"/>
  <pageSetup paperSize="9" orientation="portrait" horizontalDpi="200" verticalDpi="200" r:id="rId1"/>
  <ignoredErrors>
    <ignoredError sqref="A15 A7 A8:A13" numberStoredAsText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K35"/>
  <sheetViews>
    <sheetView workbookViewId="0">
      <selection activeCell="J4" sqref="J4:K17"/>
    </sheetView>
  </sheetViews>
  <sheetFormatPr defaultRowHeight="15"/>
  <cols>
    <col min="1" max="1" width="3.140625" style="31" customWidth="1"/>
    <col min="2" max="2" width="9.140625" style="130"/>
    <col min="3" max="3" width="24.5703125" style="31" customWidth="1"/>
    <col min="4" max="6" width="15" style="130" customWidth="1"/>
    <col min="7" max="8" width="10.5703125" style="63" customWidth="1"/>
    <col min="9" max="9" width="9.140625" style="31"/>
    <col min="10" max="11" width="9.140625" style="130"/>
    <col min="12" max="16384" width="9.140625" style="31"/>
  </cols>
  <sheetData>
    <row r="2" spans="2:11">
      <c r="C2" s="357" t="s">
        <v>168</v>
      </c>
      <c r="D2" s="357"/>
      <c r="E2" s="357"/>
      <c r="F2" s="357"/>
      <c r="G2" s="357"/>
      <c r="H2" s="357"/>
    </row>
    <row r="3" spans="2:11" ht="15.75" thickBot="1"/>
    <row r="4" spans="2:11" ht="29.25" customHeight="1" thickBot="1">
      <c r="B4" s="142"/>
      <c r="C4" s="262"/>
      <c r="D4" s="137" t="s">
        <v>18</v>
      </c>
      <c r="E4" s="114" t="s">
        <v>19</v>
      </c>
      <c r="F4" s="115" t="s">
        <v>20</v>
      </c>
      <c r="G4" s="87" t="s">
        <v>60</v>
      </c>
      <c r="H4" s="85" t="s">
        <v>22</v>
      </c>
      <c r="J4" s="145" t="s">
        <v>10</v>
      </c>
      <c r="K4" s="259"/>
    </row>
    <row r="5" spans="2:11" s="130" customFormat="1">
      <c r="B5" s="143" t="s">
        <v>0</v>
      </c>
      <c r="C5" s="278" t="s">
        <v>58</v>
      </c>
      <c r="D5" s="274">
        <v>9.84</v>
      </c>
      <c r="E5" s="110">
        <v>9.84</v>
      </c>
      <c r="F5" s="276">
        <v>8.1999999999999993</v>
      </c>
      <c r="G5" s="128">
        <f t="shared" ref="G5:G14" si="0">SUM(D5:F5)</f>
        <v>27.88</v>
      </c>
      <c r="H5" s="97" t="s">
        <v>0</v>
      </c>
      <c r="I5" s="84"/>
      <c r="J5" s="117" t="s">
        <v>0</v>
      </c>
      <c r="K5" s="270">
        <v>9.84</v>
      </c>
    </row>
    <row r="6" spans="2:11" s="130" customFormat="1">
      <c r="B6" s="143" t="s">
        <v>1</v>
      </c>
      <c r="C6" s="140" t="s">
        <v>54</v>
      </c>
      <c r="D6" s="138">
        <v>9.02</v>
      </c>
      <c r="E6" s="93">
        <v>5.74</v>
      </c>
      <c r="F6" s="125">
        <v>3.28</v>
      </c>
      <c r="G6" s="129">
        <f t="shared" si="0"/>
        <v>18.04</v>
      </c>
      <c r="H6" s="98" t="s">
        <v>5</v>
      </c>
      <c r="I6" s="84"/>
      <c r="J6" s="118" t="s">
        <v>1</v>
      </c>
      <c r="K6" s="271">
        <f>11*K16</f>
        <v>9.02</v>
      </c>
    </row>
    <row r="7" spans="2:11" s="130" customFormat="1">
      <c r="B7" s="143" t="s">
        <v>2</v>
      </c>
      <c r="C7" s="140" t="s">
        <v>52</v>
      </c>
      <c r="D7" s="138">
        <v>8.1999999999999993</v>
      </c>
      <c r="E7" s="93">
        <v>7.38</v>
      </c>
      <c r="F7" s="173">
        <v>9.02</v>
      </c>
      <c r="G7" s="129">
        <f t="shared" si="0"/>
        <v>24.599999999999998</v>
      </c>
      <c r="H7" s="98" t="s">
        <v>1</v>
      </c>
      <c r="I7" s="84"/>
      <c r="J7" s="118" t="s">
        <v>2</v>
      </c>
      <c r="K7" s="271">
        <v>8.1999999999999993</v>
      </c>
    </row>
    <row r="8" spans="2:11" s="130" customFormat="1">
      <c r="B8" s="143" t="s">
        <v>3</v>
      </c>
      <c r="C8" s="140" t="s">
        <v>66</v>
      </c>
      <c r="D8" s="138">
        <v>7.38</v>
      </c>
      <c r="E8" s="93">
        <v>9.02</v>
      </c>
      <c r="F8" s="125">
        <v>5.74</v>
      </c>
      <c r="G8" s="129">
        <f t="shared" si="0"/>
        <v>22.14</v>
      </c>
      <c r="H8" s="98" t="s">
        <v>2</v>
      </c>
      <c r="I8" s="84"/>
      <c r="J8" s="118" t="s">
        <v>3</v>
      </c>
      <c r="K8" s="271">
        <f>9*K16</f>
        <v>7.38</v>
      </c>
    </row>
    <row r="9" spans="2:11" s="130" customFormat="1">
      <c r="B9" s="143" t="s">
        <v>4</v>
      </c>
      <c r="C9" s="140" t="s">
        <v>351</v>
      </c>
      <c r="D9" s="138">
        <v>6.56</v>
      </c>
      <c r="E9" s="93">
        <v>8.1999999999999993</v>
      </c>
      <c r="F9" s="125">
        <v>7.38</v>
      </c>
      <c r="G9" s="129">
        <f t="shared" si="0"/>
        <v>22.139999999999997</v>
      </c>
      <c r="H9" s="98" t="s">
        <v>2</v>
      </c>
      <c r="I9" s="84"/>
      <c r="J9" s="118" t="s">
        <v>4</v>
      </c>
      <c r="K9" s="271">
        <f>8*K16</f>
        <v>6.56</v>
      </c>
    </row>
    <row r="10" spans="2:11" s="130" customFormat="1">
      <c r="B10" s="143" t="s">
        <v>5</v>
      </c>
      <c r="C10" s="140" t="s">
        <v>57</v>
      </c>
      <c r="D10" s="138">
        <v>5.74</v>
      </c>
      <c r="E10" s="93">
        <v>3.28</v>
      </c>
      <c r="F10" s="125">
        <v>2.46</v>
      </c>
      <c r="G10" s="129">
        <f t="shared" si="0"/>
        <v>11.48</v>
      </c>
      <c r="H10" s="98" t="s">
        <v>7</v>
      </c>
      <c r="I10" s="84"/>
      <c r="J10" s="118" t="s">
        <v>5</v>
      </c>
      <c r="K10" s="271">
        <f>7*K16</f>
        <v>5.7399999999999993</v>
      </c>
    </row>
    <row r="11" spans="2:11" s="130" customFormat="1">
      <c r="B11" s="143" t="s">
        <v>6</v>
      </c>
      <c r="C11" s="140" t="s">
        <v>259</v>
      </c>
      <c r="D11" s="138">
        <v>4.92</v>
      </c>
      <c r="E11" s="93">
        <v>6.56</v>
      </c>
      <c r="F11" s="276">
        <v>9.84</v>
      </c>
      <c r="G11" s="129">
        <f t="shared" si="0"/>
        <v>21.32</v>
      </c>
      <c r="H11" s="98" t="s">
        <v>4</v>
      </c>
      <c r="I11" s="84"/>
      <c r="J11" s="118" t="s">
        <v>6</v>
      </c>
      <c r="K11" s="271">
        <f>6*K16</f>
        <v>4.92</v>
      </c>
    </row>
    <row r="12" spans="2:11" s="130" customFormat="1">
      <c r="B12" s="143" t="s">
        <v>7</v>
      </c>
      <c r="C12" s="140" t="s">
        <v>55</v>
      </c>
      <c r="D12" s="138">
        <v>4.0999999999999996</v>
      </c>
      <c r="E12" s="93">
        <v>1.64</v>
      </c>
      <c r="F12" s="125">
        <v>4.0999999999999996</v>
      </c>
      <c r="G12" s="129">
        <f t="shared" si="0"/>
        <v>9.84</v>
      </c>
      <c r="H12" s="98" t="s">
        <v>8</v>
      </c>
      <c r="I12" s="84"/>
      <c r="J12" s="118" t="s">
        <v>7</v>
      </c>
      <c r="K12" s="271">
        <f>5*K16</f>
        <v>4.0999999999999996</v>
      </c>
    </row>
    <row r="13" spans="2:11" s="130" customFormat="1">
      <c r="B13" s="143" t="s">
        <v>8</v>
      </c>
      <c r="C13" s="140" t="s">
        <v>59</v>
      </c>
      <c r="D13" s="138">
        <v>3.28</v>
      </c>
      <c r="E13" s="93">
        <v>0.82</v>
      </c>
      <c r="F13" s="277">
        <v>0.82</v>
      </c>
      <c r="G13" s="89">
        <f t="shared" si="0"/>
        <v>4.92</v>
      </c>
      <c r="H13" s="99" t="s">
        <v>67</v>
      </c>
      <c r="I13" s="84"/>
      <c r="J13" s="118" t="s">
        <v>8</v>
      </c>
      <c r="K13" s="271">
        <f>4*K16</f>
        <v>3.28</v>
      </c>
    </row>
    <row r="14" spans="2:11" s="130" customFormat="1">
      <c r="B14" s="143" t="s">
        <v>9</v>
      </c>
      <c r="C14" s="140" t="s">
        <v>68</v>
      </c>
      <c r="D14" s="138">
        <v>2.46</v>
      </c>
      <c r="E14" s="93">
        <v>4.92</v>
      </c>
      <c r="F14" s="125">
        <v>6.56</v>
      </c>
      <c r="G14" s="89">
        <f t="shared" si="0"/>
        <v>13.94</v>
      </c>
      <c r="H14" s="99" t="s">
        <v>6</v>
      </c>
      <c r="I14" s="84"/>
      <c r="J14" s="118" t="s">
        <v>9</v>
      </c>
      <c r="K14" s="271">
        <f>3*K16</f>
        <v>2.46</v>
      </c>
    </row>
    <row r="15" spans="2:11" s="258" customFormat="1">
      <c r="B15" s="169" t="s">
        <v>27</v>
      </c>
      <c r="C15" s="266" t="s">
        <v>72</v>
      </c>
      <c r="D15" s="275">
        <v>1.64</v>
      </c>
      <c r="E15" s="93">
        <v>4.0999999999999996</v>
      </c>
      <c r="F15" s="277">
        <v>1.64</v>
      </c>
      <c r="G15" s="89">
        <f t="shared" ref="G15:G16" si="1">SUM(D15:F15)</f>
        <v>7.379999999999999</v>
      </c>
      <c r="H15" s="99" t="s">
        <v>9</v>
      </c>
      <c r="I15" s="84"/>
      <c r="J15" s="131" t="s">
        <v>27</v>
      </c>
      <c r="K15" s="272">
        <f>2*K16</f>
        <v>1.64</v>
      </c>
    </row>
    <row r="16" spans="2:11" s="258" customFormat="1">
      <c r="B16" s="169" t="s">
        <v>67</v>
      </c>
      <c r="C16" s="266" t="s">
        <v>69</v>
      </c>
      <c r="D16" s="275">
        <v>0.82</v>
      </c>
      <c r="E16" s="93">
        <v>0</v>
      </c>
      <c r="F16" s="277">
        <v>0</v>
      </c>
      <c r="G16" s="89">
        <f t="shared" si="1"/>
        <v>0.82</v>
      </c>
      <c r="H16" s="99" t="s">
        <v>74</v>
      </c>
      <c r="I16" s="84"/>
      <c r="J16" s="131" t="s">
        <v>67</v>
      </c>
      <c r="K16" s="272">
        <v>0.82</v>
      </c>
    </row>
    <row r="17" spans="2:11" s="130" customFormat="1" ht="15.75" thickBot="1">
      <c r="B17" s="144" t="s">
        <v>74</v>
      </c>
      <c r="C17" s="141" t="s">
        <v>56</v>
      </c>
      <c r="D17" s="170">
        <v>0</v>
      </c>
      <c r="E17" s="104">
        <v>2.46</v>
      </c>
      <c r="F17" s="126">
        <v>4.92</v>
      </c>
      <c r="G17" s="90">
        <f>SUM(D17:F17)</f>
        <v>7.38</v>
      </c>
      <c r="H17" s="100" t="s">
        <v>9</v>
      </c>
      <c r="I17" s="84"/>
      <c r="J17" s="119" t="s">
        <v>74</v>
      </c>
      <c r="K17" s="273">
        <v>0</v>
      </c>
    </row>
    <row r="18" spans="2:11" s="130" customFormat="1">
      <c r="I18" s="84"/>
    </row>
    <row r="19" spans="2:11" s="130" customFormat="1" ht="15.75" thickBot="1">
      <c r="C19" s="31"/>
      <c r="F19" s="64"/>
      <c r="G19" s="63"/>
      <c r="H19" s="63"/>
      <c r="I19" s="31"/>
    </row>
    <row r="20" spans="2:11" s="130" customFormat="1">
      <c r="B20" s="358"/>
      <c r="C20" s="349" t="s">
        <v>64</v>
      </c>
      <c r="D20" s="75" t="s">
        <v>354</v>
      </c>
      <c r="E20" s="76" t="s">
        <v>366</v>
      </c>
      <c r="F20" s="267" t="s">
        <v>376</v>
      </c>
      <c r="G20" s="63"/>
      <c r="H20" s="63"/>
      <c r="I20" s="31"/>
    </row>
    <row r="21" spans="2:11" s="130" customFormat="1">
      <c r="B21" s="358"/>
      <c r="C21" s="350"/>
      <c r="D21" s="79" t="s">
        <v>355</v>
      </c>
      <c r="E21" s="69" t="s">
        <v>367</v>
      </c>
      <c r="F21" s="80" t="s">
        <v>309</v>
      </c>
      <c r="G21" s="63"/>
      <c r="H21" s="63"/>
      <c r="I21" s="31"/>
    </row>
    <row r="22" spans="2:11" s="130" customFormat="1" ht="15.75" thickBot="1">
      <c r="B22" s="358"/>
      <c r="C22" s="351"/>
      <c r="D22" s="81" t="s">
        <v>356</v>
      </c>
      <c r="E22" s="82" t="s">
        <v>358</v>
      </c>
      <c r="F22" s="83" t="s">
        <v>377</v>
      </c>
      <c r="G22" s="63"/>
      <c r="H22" s="63"/>
      <c r="I22" s="31"/>
    </row>
    <row r="23" spans="2:11" s="130" customFormat="1" ht="15.75" thickBot="1">
      <c r="C23" s="31"/>
      <c r="G23" s="63"/>
      <c r="H23" s="63"/>
      <c r="I23" s="31"/>
    </row>
    <row r="24" spans="2:11" s="130" customFormat="1">
      <c r="B24" s="358"/>
      <c r="C24" s="349" t="s">
        <v>65</v>
      </c>
      <c r="D24" s="75" t="s">
        <v>357</v>
      </c>
      <c r="E24" s="76" t="s">
        <v>368</v>
      </c>
      <c r="F24" s="78" t="s">
        <v>386</v>
      </c>
      <c r="G24" s="63"/>
      <c r="H24" s="63"/>
      <c r="I24" s="31"/>
    </row>
    <row r="25" spans="2:11" s="130" customFormat="1">
      <c r="B25" s="358"/>
      <c r="C25" s="350"/>
      <c r="D25" s="79" t="s">
        <v>358</v>
      </c>
      <c r="E25" s="69" t="s">
        <v>369</v>
      </c>
      <c r="F25" s="80" t="s">
        <v>378</v>
      </c>
      <c r="G25" s="63"/>
      <c r="H25" s="63"/>
      <c r="I25" s="31"/>
    </row>
    <row r="26" spans="2:11" s="130" customFormat="1" ht="15.75" thickBot="1">
      <c r="B26" s="358"/>
      <c r="C26" s="351"/>
      <c r="D26" s="81" t="s">
        <v>213</v>
      </c>
      <c r="E26" s="82" t="s">
        <v>370</v>
      </c>
      <c r="F26" s="83" t="s">
        <v>379</v>
      </c>
      <c r="G26" s="63"/>
      <c r="H26" s="63"/>
      <c r="I26" s="31"/>
    </row>
    <row r="27" spans="2:11" s="130" customFormat="1" ht="15.75" thickBot="1">
      <c r="C27" s="31"/>
      <c r="G27" s="63"/>
      <c r="H27" s="63"/>
      <c r="I27" s="31"/>
    </row>
    <row r="28" spans="2:11" s="130" customFormat="1">
      <c r="B28" s="358"/>
      <c r="C28" s="349" t="s">
        <v>70</v>
      </c>
      <c r="D28" s="75" t="s">
        <v>359</v>
      </c>
      <c r="E28" s="76" t="s">
        <v>371</v>
      </c>
      <c r="F28" s="78" t="s">
        <v>381</v>
      </c>
      <c r="G28" s="63"/>
      <c r="H28" s="63"/>
      <c r="I28" s="31"/>
    </row>
    <row r="29" spans="2:11" s="130" customFormat="1">
      <c r="B29" s="358"/>
      <c r="C29" s="350"/>
      <c r="D29" s="79" t="s">
        <v>360</v>
      </c>
      <c r="E29" s="69" t="s">
        <v>372</v>
      </c>
      <c r="F29" s="80" t="s">
        <v>380</v>
      </c>
      <c r="G29" s="63"/>
      <c r="H29" s="63"/>
      <c r="I29" s="31"/>
    </row>
    <row r="30" spans="2:11" s="130" customFormat="1" ht="15.75" thickBot="1">
      <c r="B30" s="358"/>
      <c r="C30" s="351"/>
      <c r="D30" s="81" t="s">
        <v>361</v>
      </c>
      <c r="E30" s="82" t="s">
        <v>373</v>
      </c>
      <c r="F30" s="83" t="s">
        <v>147</v>
      </c>
      <c r="G30" s="63"/>
      <c r="H30" s="63"/>
      <c r="I30" s="31"/>
    </row>
    <row r="31" spans="2:11" s="130" customFormat="1" ht="15.75" thickBot="1">
      <c r="C31" s="31"/>
      <c r="G31" s="63"/>
      <c r="H31" s="63"/>
      <c r="I31" s="31"/>
    </row>
    <row r="32" spans="2:11" s="130" customFormat="1">
      <c r="C32" s="349" t="s">
        <v>362</v>
      </c>
      <c r="D32" s="75" t="s">
        <v>363</v>
      </c>
      <c r="E32" s="76" t="s">
        <v>374</v>
      </c>
      <c r="F32" s="78" t="s">
        <v>382</v>
      </c>
      <c r="G32" s="63"/>
      <c r="H32" s="63"/>
      <c r="I32" s="31"/>
    </row>
    <row r="33" spans="3:9" s="130" customFormat="1">
      <c r="C33" s="350"/>
      <c r="D33" s="79" t="s">
        <v>364</v>
      </c>
      <c r="E33" s="69" t="s">
        <v>375</v>
      </c>
      <c r="F33" s="268" t="s">
        <v>383</v>
      </c>
      <c r="G33" s="63"/>
      <c r="H33" s="63"/>
      <c r="I33" s="31"/>
    </row>
    <row r="34" spans="3:9" s="258" customFormat="1">
      <c r="C34" s="352"/>
      <c r="D34" s="132" t="s">
        <v>365</v>
      </c>
      <c r="E34" s="133" t="s">
        <v>341</v>
      </c>
      <c r="F34" s="80" t="s">
        <v>384</v>
      </c>
      <c r="G34" s="63"/>
      <c r="H34" s="63"/>
      <c r="I34" s="31"/>
    </row>
    <row r="35" spans="3:9" s="130" customFormat="1" ht="15.75" thickBot="1">
      <c r="C35" s="351"/>
      <c r="D35" s="81" t="s">
        <v>102</v>
      </c>
      <c r="E35" s="82" t="s">
        <v>113</v>
      </c>
      <c r="F35" s="269" t="s">
        <v>385</v>
      </c>
      <c r="G35" s="63"/>
      <c r="H35" s="63"/>
      <c r="I35" s="31"/>
    </row>
  </sheetData>
  <mergeCells count="8">
    <mergeCell ref="C32:C35"/>
    <mergeCell ref="C2:H2"/>
    <mergeCell ref="B20:B22"/>
    <mergeCell ref="C20:C22"/>
    <mergeCell ref="B24:B26"/>
    <mergeCell ref="C24:C26"/>
    <mergeCell ref="B28:B30"/>
    <mergeCell ref="C28:C30"/>
  </mergeCells>
  <pageMargins left="0.7" right="0.7" top="0.78740157499999996" bottom="0.78740157499999996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M35"/>
  <sheetViews>
    <sheetView workbookViewId="0">
      <selection activeCell="I21" sqref="I21"/>
    </sheetView>
  </sheetViews>
  <sheetFormatPr defaultRowHeight="15"/>
  <cols>
    <col min="1" max="1" width="3.140625" style="31" customWidth="1"/>
    <col min="2" max="2" width="9.140625" style="148"/>
    <col min="3" max="3" width="24.5703125" style="31" customWidth="1"/>
    <col min="4" max="7" width="15" style="148" customWidth="1"/>
    <col min="8" max="9" width="10.5703125" style="63" customWidth="1"/>
    <col min="10" max="10" width="9.140625" style="31"/>
    <col min="11" max="11" width="9.140625" style="148"/>
    <col min="12" max="12" width="9.140625" style="31"/>
    <col min="13" max="13" width="9.140625" style="148"/>
    <col min="14" max="16384" width="9.140625" style="31"/>
  </cols>
  <sheetData>
    <row r="2" spans="2:13">
      <c r="C2" s="357" t="s">
        <v>387</v>
      </c>
      <c r="D2" s="357"/>
      <c r="E2" s="357"/>
      <c r="F2" s="357"/>
      <c r="G2" s="357"/>
      <c r="H2" s="357"/>
      <c r="I2" s="357"/>
    </row>
    <row r="3" spans="2:13" ht="15.75" thickBot="1">
      <c r="M3" s="31"/>
    </row>
    <row r="4" spans="2:13" ht="29.25" customHeight="1" thickBot="1">
      <c r="B4" s="142"/>
      <c r="C4" s="139"/>
      <c r="D4" s="116" t="s">
        <v>18</v>
      </c>
      <c r="E4" s="304" t="s">
        <v>19</v>
      </c>
      <c r="F4" s="304" t="s">
        <v>20</v>
      </c>
      <c r="G4" s="305" t="s">
        <v>25</v>
      </c>
      <c r="H4" s="87" t="s">
        <v>60</v>
      </c>
      <c r="I4" s="85" t="s">
        <v>22</v>
      </c>
      <c r="K4" s="116" t="s">
        <v>10</v>
      </c>
      <c r="L4" s="121" t="s">
        <v>63</v>
      </c>
      <c r="M4" s="31"/>
    </row>
    <row r="5" spans="2:13" s="148" customFormat="1">
      <c r="B5" s="143" t="s">
        <v>0</v>
      </c>
      <c r="C5" s="149" t="s">
        <v>52</v>
      </c>
      <c r="D5" s="299">
        <v>9.84</v>
      </c>
      <c r="E5" s="298">
        <v>9.02</v>
      </c>
      <c r="F5" s="174">
        <v>7.38</v>
      </c>
      <c r="G5" s="300">
        <v>9.02</v>
      </c>
      <c r="H5" s="153">
        <f t="shared" ref="H5:H17" si="0">SUM(D5:G5)</f>
        <v>35.26</v>
      </c>
      <c r="I5" s="97" t="s">
        <v>1</v>
      </c>
      <c r="J5" s="84"/>
      <c r="K5" s="117" t="s">
        <v>0</v>
      </c>
      <c r="L5" s="123">
        <f>12*L16</f>
        <v>9.84</v>
      </c>
    </row>
    <row r="6" spans="2:13" s="148" customFormat="1">
      <c r="B6" s="143" t="s">
        <v>1</v>
      </c>
      <c r="C6" s="150" t="s">
        <v>259</v>
      </c>
      <c r="D6" s="243">
        <v>9.02</v>
      </c>
      <c r="E6" s="294">
        <v>7.38</v>
      </c>
      <c r="F6" s="173">
        <v>9.02</v>
      </c>
      <c r="G6" s="301">
        <v>6.56</v>
      </c>
      <c r="H6" s="154">
        <f t="shared" si="0"/>
        <v>31.979999999999997</v>
      </c>
      <c r="I6" s="98" t="s">
        <v>2</v>
      </c>
      <c r="J6" s="84"/>
      <c r="K6" s="118" t="s">
        <v>1</v>
      </c>
      <c r="L6" s="123">
        <f>11*L16</f>
        <v>9.02</v>
      </c>
    </row>
    <row r="7" spans="2:13" s="148" customFormat="1">
      <c r="B7" s="143" t="s">
        <v>2</v>
      </c>
      <c r="C7" s="150" t="s">
        <v>351</v>
      </c>
      <c r="D7" s="243">
        <v>8.1999999999999993</v>
      </c>
      <c r="E7" s="294">
        <v>5.74</v>
      </c>
      <c r="F7" s="173">
        <v>3.28</v>
      </c>
      <c r="G7" s="301">
        <v>0.82</v>
      </c>
      <c r="H7" s="154">
        <f t="shared" si="0"/>
        <v>18.04</v>
      </c>
      <c r="I7" s="98" t="s">
        <v>6</v>
      </c>
      <c r="J7" s="84"/>
      <c r="K7" s="118" t="s">
        <v>2</v>
      </c>
      <c r="L7" s="123">
        <f>10*L16</f>
        <v>8.1999999999999993</v>
      </c>
    </row>
    <row r="8" spans="2:13" s="148" customFormat="1">
      <c r="B8" s="143" t="s">
        <v>3</v>
      </c>
      <c r="C8" s="150" t="s">
        <v>56</v>
      </c>
      <c r="D8" s="243">
        <v>7.38</v>
      </c>
      <c r="E8" s="295">
        <v>9.84</v>
      </c>
      <c r="F8" s="297">
        <v>9.84</v>
      </c>
      <c r="G8" s="302">
        <v>9.84</v>
      </c>
      <c r="H8" s="154">
        <f t="shared" si="0"/>
        <v>36.9</v>
      </c>
      <c r="I8" s="98" t="s">
        <v>0</v>
      </c>
      <c r="J8" s="84"/>
      <c r="K8" s="118" t="s">
        <v>3</v>
      </c>
      <c r="L8" s="123">
        <f>9*L16</f>
        <v>7.38</v>
      </c>
    </row>
    <row r="9" spans="2:13" s="148" customFormat="1">
      <c r="B9" s="143" t="s">
        <v>4</v>
      </c>
      <c r="C9" s="150" t="s">
        <v>68</v>
      </c>
      <c r="D9" s="243">
        <v>6.56</v>
      </c>
      <c r="E9" s="294">
        <v>8.1999999999999993</v>
      </c>
      <c r="F9" s="173">
        <v>6.56</v>
      </c>
      <c r="G9" s="301">
        <v>8.1999999999999993</v>
      </c>
      <c r="H9" s="154">
        <f t="shared" si="0"/>
        <v>29.519999999999996</v>
      </c>
      <c r="I9" s="98" t="s">
        <v>3</v>
      </c>
      <c r="J9" s="84"/>
      <c r="K9" s="118" t="s">
        <v>4</v>
      </c>
      <c r="L9" s="123">
        <f>8*L16</f>
        <v>6.56</v>
      </c>
    </row>
    <row r="10" spans="2:13" s="148" customFormat="1">
      <c r="B10" s="143" t="s">
        <v>5</v>
      </c>
      <c r="C10" s="150" t="s">
        <v>84</v>
      </c>
      <c r="D10" s="243">
        <v>5.74</v>
      </c>
      <c r="E10" s="294">
        <v>4.92</v>
      </c>
      <c r="F10" s="173">
        <v>5.74</v>
      </c>
      <c r="G10" s="301">
        <v>4.0999999999999996</v>
      </c>
      <c r="H10" s="154">
        <f t="shared" si="0"/>
        <v>20.5</v>
      </c>
      <c r="I10" s="98" t="s">
        <v>5</v>
      </c>
      <c r="J10" s="84"/>
      <c r="K10" s="118" t="s">
        <v>5</v>
      </c>
      <c r="L10" s="123">
        <f>7*L16</f>
        <v>5.7399999999999993</v>
      </c>
    </row>
    <row r="11" spans="2:13" s="148" customFormat="1">
      <c r="B11" s="143" t="s">
        <v>6</v>
      </c>
      <c r="C11" s="150" t="s">
        <v>66</v>
      </c>
      <c r="D11" s="243">
        <v>4.92</v>
      </c>
      <c r="E11" s="294">
        <v>6.56</v>
      </c>
      <c r="F11" s="173">
        <v>8.1999999999999993</v>
      </c>
      <c r="G11" s="301">
        <v>7.38</v>
      </c>
      <c r="H11" s="154">
        <f t="shared" si="0"/>
        <v>27.06</v>
      </c>
      <c r="I11" s="98" t="s">
        <v>4</v>
      </c>
      <c r="J11" s="84"/>
      <c r="K11" s="118" t="s">
        <v>6</v>
      </c>
      <c r="L11" s="123">
        <f>6*L16</f>
        <v>4.92</v>
      </c>
    </row>
    <row r="12" spans="2:13" s="148" customFormat="1">
      <c r="B12" s="143" t="s">
        <v>7</v>
      </c>
      <c r="C12" s="150" t="s">
        <v>54</v>
      </c>
      <c r="D12" s="243">
        <v>4.0999999999999996</v>
      </c>
      <c r="E12" s="294">
        <v>1.64</v>
      </c>
      <c r="F12" s="173">
        <v>4.0999999999999996</v>
      </c>
      <c r="G12" s="301">
        <v>0</v>
      </c>
      <c r="H12" s="154">
        <f t="shared" si="0"/>
        <v>9.84</v>
      </c>
      <c r="I12" s="98" t="s">
        <v>27</v>
      </c>
      <c r="J12" s="84"/>
      <c r="K12" s="118" t="s">
        <v>7</v>
      </c>
      <c r="L12" s="123">
        <f>5*L16</f>
        <v>4.0999999999999996</v>
      </c>
    </row>
    <row r="13" spans="2:13" s="148" customFormat="1">
      <c r="B13" s="143" t="s">
        <v>8</v>
      </c>
      <c r="C13" s="150" t="s">
        <v>57</v>
      </c>
      <c r="D13" s="243">
        <v>3.28</v>
      </c>
      <c r="E13" s="294">
        <v>2.46</v>
      </c>
      <c r="F13" s="173">
        <v>4.92</v>
      </c>
      <c r="G13" s="301">
        <v>5.74</v>
      </c>
      <c r="H13" s="155">
        <f t="shared" si="0"/>
        <v>16.399999999999999</v>
      </c>
      <c r="I13" s="99" t="s">
        <v>7</v>
      </c>
      <c r="J13" s="84"/>
      <c r="K13" s="118" t="s">
        <v>8</v>
      </c>
      <c r="L13" s="123">
        <f>4*L16</f>
        <v>3.28</v>
      </c>
    </row>
    <row r="14" spans="2:13" s="148" customFormat="1">
      <c r="B14" s="143" t="s">
        <v>9</v>
      </c>
      <c r="C14" s="150" t="s">
        <v>69</v>
      </c>
      <c r="D14" s="243">
        <v>2.46</v>
      </c>
      <c r="E14" s="294">
        <v>3.28</v>
      </c>
      <c r="F14" s="173">
        <v>2.46</v>
      </c>
      <c r="G14" s="301">
        <v>4.92</v>
      </c>
      <c r="H14" s="155">
        <f t="shared" si="0"/>
        <v>13.12</v>
      </c>
      <c r="I14" s="99" t="s">
        <v>8</v>
      </c>
      <c r="J14" s="84"/>
      <c r="K14" s="118" t="s">
        <v>9</v>
      </c>
      <c r="L14" s="123">
        <f>3*L16</f>
        <v>2.46</v>
      </c>
    </row>
    <row r="15" spans="2:13" s="281" customFormat="1">
      <c r="B15" s="143" t="s">
        <v>27</v>
      </c>
      <c r="C15" s="150" t="s">
        <v>53</v>
      </c>
      <c r="D15" s="243">
        <v>1.64</v>
      </c>
      <c r="E15" s="294">
        <v>4.0999999999999996</v>
      </c>
      <c r="F15" s="173">
        <v>1.64</v>
      </c>
      <c r="G15" s="301">
        <v>3.28</v>
      </c>
      <c r="H15" s="155">
        <f t="shared" si="0"/>
        <v>10.659999999999998</v>
      </c>
      <c r="I15" s="99" t="s">
        <v>9</v>
      </c>
      <c r="J15" s="84"/>
      <c r="K15" s="118" t="s">
        <v>27</v>
      </c>
      <c r="L15" s="293">
        <f>2*L16</f>
        <v>1.64</v>
      </c>
    </row>
    <row r="16" spans="2:13" s="148" customFormat="1">
      <c r="B16" s="143" t="s">
        <v>67</v>
      </c>
      <c r="C16" s="150" t="s">
        <v>59</v>
      </c>
      <c r="D16" s="243">
        <v>0.82</v>
      </c>
      <c r="E16" s="294">
        <v>0.82</v>
      </c>
      <c r="F16" s="173">
        <v>0</v>
      </c>
      <c r="G16" s="301">
        <v>2.46</v>
      </c>
      <c r="H16" s="155">
        <f t="shared" si="0"/>
        <v>4.0999999999999996</v>
      </c>
      <c r="I16" s="99" t="s">
        <v>67</v>
      </c>
      <c r="J16" s="84"/>
      <c r="K16" s="118" t="s">
        <v>67</v>
      </c>
      <c r="L16" s="123">
        <v>0.82</v>
      </c>
    </row>
    <row r="17" spans="2:12" s="148" customFormat="1" ht="15.75" thickBot="1">
      <c r="B17" s="144" t="s">
        <v>74</v>
      </c>
      <c r="C17" s="141" t="s">
        <v>389</v>
      </c>
      <c r="D17" s="244">
        <v>0</v>
      </c>
      <c r="E17" s="296">
        <v>0</v>
      </c>
      <c r="F17" s="176">
        <v>0.82</v>
      </c>
      <c r="G17" s="303">
        <v>1.64</v>
      </c>
      <c r="H17" s="156">
        <f t="shared" si="0"/>
        <v>2.46</v>
      </c>
      <c r="I17" s="100" t="s">
        <v>74</v>
      </c>
      <c r="J17" s="84"/>
      <c r="K17" s="119" t="s">
        <v>74</v>
      </c>
      <c r="L17" s="120">
        <v>0</v>
      </c>
    </row>
    <row r="18" spans="2:12" s="148" customFormat="1">
      <c r="J18" s="84"/>
    </row>
    <row r="19" spans="2:12" s="148" customFormat="1" ht="15.75" thickBot="1">
      <c r="C19" s="31"/>
      <c r="F19" s="64"/>
      <c r="H19" s="63"/>
      <c r="I19" s="63"/>
      <c r="J19" s="31"/>
      <c r="L19" s="31"/>
    </row>
    <row r="20" spans="2:12" s="148" customFormat="1">
      <c r="B20" s="358"/>
      <c r="C20" s="349" t="s">
        <v>64</v>
      </c>
      <c r="D20" s="290" t="s">
        <v>390</v>
      </c>
      <c r="E20" s="76" t="s">
        <v>381</v>
      </c>
      <c r="F20" s="77" t="s">
        <v>411</v>
      </c>
      <c r="G20" s="78" t="s">
        <v>423</v>
      </c>
      <c r="H20" s="63"/>
      <c r="I20" s="63"/>
      <c r="J20" s="31"/>
      <c r="L20" s="31"/>
    </row>
    <row r="21" spans="2:12" s="148" customFormat="1">
      <c r="B21" s="358"/>
      <c r="C21" s="350"/>
      <c r="D21" s="291" t="s">
        <v>391</v>
      </c>
      <c r="E21" s="69" t="s">
        <v>402</v>
      </c>
      <c r="F21" s="69" t="s">
        <v>412</v>
      </c>
      <c r="G21" s="80" t="s">
        <v>424</v>
      </c>
      <c r="H21" s="63"/>
      <c r="I21" s="63"/>
      <c r="J21" s="31"/>
      <c r="L21" s="31"/>
    </row>
    <row r="22" spans="2:12" s="148" customFormat="1" ht="15.75" thickBot="1">
      <c r="B22" s="358"/>
      <c r="C22" s="351"/>
      <c r="D22" s="292" t="s">
        <v>392</v>
      </c>
      <c r="E22" s="82" t="s">
        <v>178</v>
      </c>
      <c r="F22" s="82" t="s">
        <v>413</v>
      </c>
      <c r="G22" s="83" t="s">
        <v>218</v>
      </c>
      <c r="H22" s="63"/>
      <c r="I22" s="63"/>
      <c r="J22" s="31"/>
      <c r="L22" s="31"/>
    </row>
    <row r="23" spans="2:12" s="148" customFormat="1" ht="15.75" thickBot="1">
      <c r="C23" s="31"/>
      <c r="H23" s="63"/>
      <c r="I23" s="63"/>
      <c r="J23" s="31"/>
      <c r="L23" s="31"/>
    </row>
    <row r="24" spans="2:12" s="148" customFormat="1">
      <c r="B24" s="358"/>
      <c r="C24" s="349" t="s">
        <v>65</v>
      </c>
      <c r="D24" s="290" t="s">
        <v>393</v>
      </c>
      <c r="E24" s="76" t="s">
        <v>403</v>
      </c>
      <c r="F24" s="76" t="s">
        <v>414</v>
      </c>
      <c r="G24" s="78" t="s">
        <v>425</v>
      </c>
      <c r="H24" s="63"/>
      <c r="I24" s="63"/>
      <c r="J24" s="31"/>
      <c r="L24" s="31"/>
    </row>
    <row r="25" spans="2:12" s="148" customFormat="1">
      <c r="B25" s="358"/>
      <c r="C25" s="350"/>
      <c r="D25" s="291" t="s">
        <v>394</v>
      </c>
      <c r="E25" s="69" t="s">
        <v>404</v>
      </c>
      <c r="F25" s="69" t="s">
        <v>415</v>
      </c>
      <c r="G25" s="80" t="s">
        <v>426</v>
      </c>
      <c r="H25" s="63"/>
      <c r="I25" s="63"/>
      <c r="J25" s="31"/>
      <c r="L25" s="31"/>
    </row>
    <row r="26" spans="2:12" s="148" customFormat="1" ht="15.75" thickBot="1">
      <c r="B26" s="358"/>
      <c r="C26" s="351"/>
      <c r="D26" s="292" t="s">
        <v>407</v>
      </c>
      <c r="E26" s="82" t="s">
        <v>405</v>
      </c>
      <c r="F26" s="82" t="s">
        <v>416</v>
      </c>
      <c r="G26" s="83" t="s">
        <v>427</v>
      </c>
      <c r="H26" s="63"/>
      <c r="I26" s="63"/>
      <c r="J26" s="31"/>
      <c r="L26" s="31"/>
    </row>
    <row r="27" spans="2:12" s="148" customFormat="1" ht="15.75" thickBot="1">
      <c r="C27" s="31"/>
      <c r="H27" s="63"/>
      <c r="I27" s="63"/>
      <c r="J27" s="31"/>
      <c r="L27" s="31"/>
    </row>
    <row r="28" spans="2:12" s="148" customFormat="1">
      <c r="B28" s="358"/>
      <c r="C28" s="349" t="s">
        <v>70</v>
      </c>
      <c r="D28" s="290" t="s">
        <v>395</v>
      </c>
      <c r="E28" s="76" t="s">
        <v>406</v>
      </c>
      <c r="F28" s="76" t="s">
        <v>417</v>
      </c>
      <c r="G28" s="78" t="s">
        <v>428</v>
      </c>
      <c r="H28" s="63"/>
      <c r="I28" s="63"/>
      <c r="J28" s="31"/>
      <c r="L28" s="31"/>
    </row>
    <row r="29" spans="2:12" s="148" customFormat="1">
      <c r="B29" s="358"/>
      <c r="C29" s="350"/>
      <c r="D29" s="291" t="s">
        <v>396</v>
      </c>
      <c r="E29" s="69" t="s">
        <v>107</v>
      </c>
      <c r="F29" s="69" t="s">
        <v>418</v>
      </c>
      <c r="G29" s="80" t="s">
        <v>429</v>
      </c>
      <c r="H29" s="63"/>
      <c r="I29" s="63"/>
      <c r="J29" s="31"/>
      <c r="L29" s="31"/>
    </row>
    <row r="30" spans="2:12" s="148" customFormat="1" ht="15.75" thickBot="1">
      <c r="B30" s="358"/>
      <c r="C30" s="351"/>
      <c r="D30" s="292" t="s">
        <v>397</v>
      </c>
      <c r="E30" s="82" t="s">
        <v>365</v>
      </c>
      <c r="F30" s="82" t="s">
        <v>419</v>
      </c>
      <c r="G30" s="83" t="s">
        <v>179</v>
      </c>
      <c r="H30" s="63"/>
      <c r="I30" s="63"/>
      <c r="J30" s="31"/>
      <c r="L30" s="31"/>
    </row>
    <row r="31" spans="2:12" s="148" customFormat="1" ht="15.75" thickBot="1">
      <c r="C31" s="31"/>
      <c r="H31" s="63"/>
      <c r="I31" s="63"/>
      <c r="J31" s="31" t="s">
        <v>28</v>
      </c>
      <c r="L31" s="31"/>
    </row>
    <row r="32" spans="2:12" s="148" customFormat="1">
      <c r="C32" s="349" t="s">
        <v>362</v>
      </c>
      <c r="D32" s="290" t="s">
        <v>398</v>
      </c>
      <c r="E32" s="76" t="s">
        <v>408</v>
      </c>
      <c r="F32" s="76" t="s">
        <v>420</v>
      </c>
      <c r="G32" s="78" t="s">
        <v>430</v>
      </c>
      <c r="H32" s="63"/>
      <c r="I32" s="63"/>
      <c r="J32" s="31"/>
      <c r="L32" s="31"/>
    </row>
    <row r="33" spans="3:12" s="148" customFormat="1">
      <c r="C33" s="350"/>
      <c r="D33" s="291" t="s">
        <v>399</v>
      </c>
      <c r="E33" s="69" t="s">
        <v>409</v>
      </c>
      <c r="F33" s="127" t="s">
        <v>432</v>
      </c>
      <c r="G33" s="80" t="s">
        <v>431</v>
      </c>
      <c r="H33" s="63"/>
      <c r="I33" s="63"/>
      <c r="J33" s="31"/>
      <c r="L33" s="31"/>
    </row>
    <row r="34" spans="3:12" s="281" customFormat="1">
      <c r="C34" s="352"/>
      <c r="D34" s="291" t="s">
        <v>400</v>
      </c>
      <c r="E34" s="133" t="s">
        <v>410</v>
      </c>
      <c r="F34" s="127" t="s">
        <v>421</v>
      </c>
      <c r="G34" s="134" t="s">
        <v>338</v>
      </c>
      <c r="H34" s="63"/>
      <c r="I34" s="63"/>
      <c r="J34" s="31"/>
      <c r="L34" s="31"/>
    </row>
    <row r="35" spans="3:12" s="148" customFormat="1" ht="15.75" thickBot="1">
      <c r="C35" s="351"/>
      <c r="D35" s="292" t="s">
        <v>401</v>
      </c>
      <c r="E35" s="82" t="s">
        <v>209</v>
      </c>
      <c r="F35" s="146" t="s">
        <v>422</v>
      </c>
      <c r="G35" s="83" t="s">
        <v>138</v>
      </c>
      <c r="H35" s="63"/>
      <c r="I35" s="63"/>
      <c r="J35" s="31"/>
      <c r="L35" s="31"/>
    </row>
  </sheetData>
  <mergeCells count="8">
    <mergeCell ref="B28:B30"/>
    <mergeCell ref="C28:C30"/>
    <mergeCell ref="C32:C35"/>
    <mergeCell ref="C2:I2"/>
    <mergeCell ref="B20:B22"/>
    <mergeCell ref="C20:C22"/>
    <mergeCell ref="B24:B26"/>
    <mergeCell ref="C24:C26"/>
  </mergeCells>
  <pageMargins left="0.7" right="0.7" top="0.78740157499999996" bottom="0.78740157499999996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P35"/>
  <sheetViews>
    <sheetView zoomScale="90" zoomScaleNormal="90" workbookViewId="0">
      <selection activeCell="L21" sqref="L21"/>
    </sheetView>
  </sheetViews>
  <sheetFormatPr defaultRowHeight="15"/>
  <cols>
    <col min="1" max="1" width="3.140625" style="31" customWidth="1"/>
    <col min="2" max="2" width="9.140625" style="258"/>
    <col min="3" max="3" width="24.5703125" style="31" customWidth="1"/>
    <col min="4" max="7" width="15" style="258" customWidth="1"/>
    <col min="8" max="9" width="15" style="289" customWidth="1"/>
    <col min="10" max="10" width="15" style="258" customWidth="1"/>
    <col min="11" max="12" width="10.5703125" style="63" customWidth="1"/>
    <col min="13" max="13" width="9.140625" style="31"/>
    <col min="14" max="14" width="9.140625" style="258"/>
    <col min="15" max="15" width="9.140625" style="31"/>
    <col min="16" max="16" width="9.140625" style="258"/>
    <col min="17" max="16384" width="9.140625" style="31"/>
  </cols>
  <sheetData>
    <row r="2" spans="2:16">
      <c r="C2" s="357" t="s">
        <v>165</v>
      </c>
      <c r="D2" s="357"/>
      <c r="E2" s="357"/>
      <c r="F2" s="357"/>
      <c r="G2" s="357"/>
      <c r="H2" s="357"/>
      <c r="I2" s="357"/>
      <c r="J2" s="357"/>
      <c r="K2" s="357"/>
      <c r="L2" s="357"/>
    </row>
    <row r="3" spans="2:16" ht="15.75" thickBot="1">
      <c r="P3" s="31"/>
    </row>
    <row r="4" spans="2:16" ht="29.25" customHeight="1" thickBot="1">
      <c r="B4" s="142"/>
      <c r="C4" s="139"/>
      <c r="D4" s="321" t="s">
        <v>18</v>
      </c>
      <c r="E4" s="71" t="s">
        <v>19</v>
      </c>
      <c r="F4" s="71" t="s">
        <v>20</v>
      </c>
      <c r="G4" s="71" t="s">
        <v>25</v>
      </c>
      <c r="H4" s="71" t="s">
        <v>26</v>
      </c>
      <c r="I4" s="71" t="s">
        <v>387</v>
      </c>
      <c r="J4" s="71" t="s">
        <v>165</v>
      </c>
      <c r="K4" s="412" t="s">
        <v>60</v>
      </c>
      <c r="L4" s="85" t="s">
        <v>22</v>
      </c>
      <c r="N4" s="145" t="s">
        <v>10</v>
      </c>
      <c r="O4" s="259"/>
      <c r="P4" s="31"/>
    </row>
    <row r="5" spans="2:16" s="258" customFormat="1">
      <c r="B5" s="143" t="s">
        <v>0</v>
      </c>
      <c r="C5" s="149" t="s">
        <v>56</v>
      </c>
      <c r="D5" s="151">
        <v>9.84</v>
      </c>
      <c r="E5" s="101">
        <v>9.02</v>
      </c>
      <c r="F5" s="101">
        <v>5.74</v>
      </c>
      <c r="G5" s="101">
        <v>4.92</v>
      </c>
      <c r="H5" s="101">
        <v>6.56</v>
      </c>
      <c r="I5" s="101">
        <v>9.02</v>
      </c>
      <c r="J5" s="159">
        <v>6.56</v>
      </c>
      <c r="K5" s="409">
        <f t="shared" ref="K5:K17" si="0">SUM(D5:J5)</f>
        <v>51.660000000000011</v>
      </c>
      <c r="L5" s="97" t="s">
        <v>3</v>
      </c>
      <c r="M5" s="84"/>
      <c r="N5" s="117" t="s">
        <v>0</v>
      </c>
      <c r="O5" s="270">
        <v>9.84</v>
      </c>
    </row>
    <row r="6" spans="2:16" s="258" customFormat="1">
      <c r="B6" s="143" t="s">
        <v>1</v>
      </c>
      <c r="C6" s="150" t="s">
        <v>259</v>
      </c>
      <c r="D6" s="135">
        <v>9.02</v>
      </c>
      <c r="E6" s="93">
        <v>6.56</v>
      </c>
      <c r="F6" s="93">
        <v>8.1999999999999993</v>
      </c>
      <c r="G6" s="93">
        <v>6.56</v>
      </c>
      <c r="H6" s="93">
        <v>9.84</v>
      </c>
      <c r="I6" s="93">
        <v>8.1999999999999993</v>
      </c>
      <c r="J6" s="111">
        <v>5.74</v>
      </c>
      <c r="K6" s="410">
        <f>SUM(D6:J6)</f>
        <v>54.12</v>
      </c>
      <c r="L6" s="98" t="s">
        <v>2</v>
      </c>
      <c r="M6" s="84"/>
      <c r="N6" s="118" t="s">
        <v>1</v>
      </c>
      <c r="O6" s="271">
        <f>11*O16</f>
        <v>9.02</v>
      </c>
    </row>
    <row r="7" spans="2:16" s="258" customFormat="1">
      <c r="B7" s="143" t="s">
        <v>2</v>
      </c>
      <c r="C7" s="150" t="s">
        <v>66</v>
      </c>
      <c r="D7" s="135">
        <v>8.1999999999999993</v>
      </c>
      <c r="E7" s="93">
        <v>5.74</v>
      </c>
      <c r="F7" s="93">
        <v>3.28</v>
      </c>
      <c r="G7" s="93">
        <v>1.64</v>
      </c>
      <c r="H7" s="93">
        <v>4.0999999999999996</v>
      </c>
      <c r="I7" s="93">
        <v>0</v>
      </c>
      <c r="J7" s="111">
        <v>0.82</v>
      </c>
      <c r="K7" s="410">
        <f>SUM(D7:J7)</f>
        <v>23.78</v>
      </c>
      <c r="L7" s="98" t="s">
        <v>7</v>
      </c>
      <c r="M7" s="84"/>
      <c r="N7" s="118" t="s">
        <v>2</v>
      </c>
      <c r="O7" s="271">
        <v>8.1999999999999993</v>
      </c>
    </row>
    <row r="8" spans="2:16" s="258" customFormat="1">
      <c r="B8" s="143" t="s">
        <v>3</v>
      </c>
      <c r="C8" s="150" t="s">
        <v>68</v>
      </c>
      <c r="D8" s="135">
        <v>7.38</v>
      </c>
      <c r="E8" s="93">
        <v>8.1999999999999993</v>
      </c>
      <c r="F8" s="93">
        <v>6.56</v>
      </c>
      <c r="G8" s="93">
        <v>9.84</v>
      </c>
      <c r="H8" s="93">
        <v>8.1999999999999993</v>
      </c>
      <c r="I8" s="93">
        <v>6.56</v>
      </c>
      <c r="J8" s="111">
        <v>9.02</v>
      </c>
      <c r="K8" s="410">
        <f>SUM(D8:J8)</f>
        <v>55.759999999999991</v>
      </c>
      <c r="L8" s="98" t="s">
        <v>1</v>
      </c>
      <c r="M8" s="84"/>
      <c r="N8" s="118" t="s">
        <v>3</v>
      </c>
      <c r="O8" s="271">
        <f>9*O16</f>
        <v>7.38</v>
      </c>
    </row>
    <row r="9" spans="2:16" s="258" customFormat="1">
      <c r="B9" s="143" t="s">
        <v>4</v>
      </c>
      <c r="C9" s="150" t="s">
        <v>52</v>
      </c>
      <c r="D9" s="135">
        <v>6.56</v>
      </c>
      <c r="E9" s="93">
        <v>9.84</v>
      </c>
      <c r="F9" s="93">
        <v>9.84</v>
      </c>
      <c r="G9" s="93">
        <v>9.02</v>
      </c>
      <c r="H9" s="93">
        <v>7.38</v>
      </c>
      <c r="I9" s="93">
        <v>9.84</v>
      </c>
      <c r="J9" s="111">
        <v>9.84</v>
      </c>
      <c r="K9" s="410">
        <f>SUM(D9:J9)</f>
        <v>62.320000000000007</v>
      </c>
      <c r="L9" s="98" t="s">
        <v>0</v>
      </c>
      <c r="M9" s="84"/>
      <c r="N9" s="118" t="s">
        <v>4</v>
      </c>
      <c r="O9" s="271">
        <f>8*O16</f>
        <v>6.56</v>
      </c>
    </row>
    <row r="10" spans="2:16" s="258" customFormat="1">
      <c r="B10" s="143" t="s">
        <v>5</v>
      </c>
      <c r="C10" s="150" t="s">
        <v>69</v>
      </c>
      <c r="D10" s="135">
        <v>5.74</v>
      </c>
      <c r="E10" s="93">
        <v>4.0999999999999996</v>
      </c>
      <c r="F10" s="93">
        <v>1.64</v>
      </c>
      <c r="G10" s="93">
        <v>4.0999999999999996</v>
      </c>
      <c r="H10" s="93">
        <v>0.82</v>
      </c>
      <c r="I10" s="93">
        <v>2.46</v>
      </c>
      <c r="J10" s="111">
        <v>3.28</v>
      </c>
      <c r="K10" s="410">
        <f>SUM(D10:J10)</f>
        <v>22.14</v>
      </c>
      <c r="L10" s="98" t="s">
        <v>8</v>
      </c>
      <c r="M10" s="84"/>
      <c r="N10" s="118" t="s">
        <v>5</v>
      </c>
      <c r="O10" s="271">
        <f>7*O16</f>
        <v>5.7399999999999993</v>
      </c>
    </row>
    <row r="11" spans="2:16" s="258" customFormat="1">
      <c r="B11" s="143" t="s">
        <v>6</v>
      </c>
      <c r="C11" s="150" t="s">
        <v>57</v>
      </c>
      <c r="D11" s="135">
        <v>4.92</v>
      </c>
      <c r="E11" s="93">
        <v>7.38</v>
      </c>
      <c r="F11" s="93">
        <v>9.02</v>
      </c>
      <c r="G11" s="93">
        <v>5.74</v>
      </c>
      <c r="H11" s="93">
        <v>4.92</v>
      </c>
      <c r="I11" s="93">
        <v>7.38</v>
      </c>
      <c r="J11" s="111">
        <v>8.1999999999999993</v>
      </c>
      <c r="K11" s="410">
        <f t="shared" si="0"/>
        <v>47.56</v>
      </c>
      <c r="L11" s="98" t="s">
        <v>4</v>
      </c>
      <c r="M11" s="84"/>
      <c r="N11" s="118" t="s">
        <v>6</v>
      </c>
      <c r="O11" s="271">
        <f>6*O16</f>
        <v>4.92</v>
      </c>
    </row>
    <row r="12" spans="2:16" s="258" customFormat="1">
      <c r="B12" s="143" t="s">
        <v>7</v>
      </c>
      <c r="C12" s="316" t="s">
        <v>72</v>
      </c>
      <c r="D12" s="135">
        <v>4.0999999999999996</v>
      </c>
      <c r="E12" s="93">
        <v>0.82</v>
      </c>
      <c r="F12" s="93">
        <v>0</v>
      </c>
      <c r="G12" s="93">
        <v>2.46</v>
      </c>
      <c r="H12" s="93">
        <v>3.28</v>
      </c>
      <c r="I12" s="93">
        <v>1.64</v>
      </c>
      <c r="J12" s="111">
        <v>4.92</v>
      </c>
      <c r="K12" s="410">
        <f>SUM(D12:J12)</f>
        <v>17.22</v>
      </c>
      <c r="L12" s="98" t="s">
        <v>27</v>
      </c>
      <c r="M12" s="84"/>
      <c r="N12" s="118" t="s">
        <v>7</v>
      </c>
      <c r="O12" s="271">
        <f>5*O16</f>
        <v>4.0999999999999996</v>
      </c>
    </row>
    <row r="13" spans="2:16" s="258" customFormat="1">
      <c r="B13" s="143" t="s">
        <v>8</v>
      </c>
      <c r="C13" s="150" t="s">
        <v>59</v>
      </c>
      <c r="D13" s="135">
        <v>3.28</v>
      </c>
      <c r="E13" s="93">
        <v>0</v>
      </c>
      <c r="F13" s="93">
        <v>0.82</v>
      </c>
      <c r="G13" s="93">
        <v>0.82</v>
      </c>
      <c r="H13" s="93">
        <v>0</v>
      </c>
      <c r="I13" s="93">
        <v>0.82</v>
      </c>
      <c r="J13" s="111">
        <v>0</v>
      </c>
      <c r="K13" s="410">
        <f t="shared" si="0"/>
        <v>5.74</v>
      </c>
      <c r="L13" s="99" t="s">
        <v>74</v>
      </c>
      <c r="M13" s="84"/>
      <c r="N13" s="118" t="s">
        <v>8</v>
      </c>
      <c r="O13" s="271">
        <f>4*O16</f>
        <v>3.28</v>
      </c>
    </row>
    <row r="14" spans="2:16" s="258" customFormat="1">
      <c r="B14" s="143" t="s">
        <v>9</v>
      </c>
      <c r="C14" s="150" t="s">
        <v>58</v>
      </c>
      <c r="D14" s="135">
        <v>2.46</v>
      </c>
      <c r="E14" s="93">
        <v>4.92</v>
      </c>
      <c r="F14" s="93">
        <v>7.38</v>
      </c>
      <c r="G14" s="93">
        <v>8.1999999999999993</v>
      </c>
      <c r="H14" s="93">
        <v>5.74</v>
      </c>
      <c r="I14" s="93">
        <v>4.92</v>
      </c>
      <c r="J14" s="111">
        <v>7.38</v>
      </c>
      <c r="K14" s="410">
        <f t="shared" si="0"/>
        <v>41.000000000000007</v>
      </c>
      <c r="L14" s="99" t="s">
        <v>5</v>
      </c>
      <c r="M14" s="84"/>
      <c r="N14" s="118" t="s">
        <v>9</v>
      </c>
      <c r="O14" s="271">
        <f>3*O16</f>
        <v>2.46</v>
      </c>
    </row>
    <row r="15" spans="2:16" s="289" customFormat="1">
      <c r="B15" s="143" t="s">
        <v>27</v>
      </c>
      <c r="C15" s="150" t="s">
        <v>351</v>
      </c>
      <c r="D15" s="135">
        <v>1.64</v>
      </c>
      <c r="E15" s="93">
        <v>3.28</v>
      </c>
      <c r="F15" s="93">
        <v>2.46</v>
      </c>
      <c r="G15" s="93">
        <v>3.28</v>
      </c>
      <c r="H15" s="93">
        <v>2.46</v>
      </c>
      <c r="I15" s="93">
        <v>3.28</v>
      </c>
      <c r="J15" s="111">
        <v>1.64</v>
      </c>
      <c r="K15" s="410">
        <f t="shared" si="0"/>
        <v>18.040000000000003</v>
      </c>
      <c r="L15" s="99" t="s">
        <v>9</v>
      </c>
      <c r="M15" s="84"/>
      <c r="N15" s="131" t="s">
        <v>27</v>
      </c>
      <c r="O15" s="272">
        <f>2*O16</f>
        <v>1.64</v>
      </c>
    </row>
    <row r="16" spans="2:16" s="258" customFormat="1">
      <c r="B16" s="143" t="s">
        <v>67</v>
      </c>
      <c r="C16" s="150" t="s">
        <v>55</v>
      </c>
      <c r="D16" s="135">
        <v>0.82</v>
      </c>
      <c r="E16" s="93">
        <v>2.46</v>
      </c>
      <c r="F16" s="93">
        <v>4.0999999999999996</v>
      </c>
      <c r="G16" s="93">
        <v>0</v>
      </c>
      <c r="H16" s="93">
        <v>1.64</v>
      </c>
      <c r="I16" s="93">
        <v>4.0999999999999996</v>
      </c>
      <c r="J16" s="111">
        <v>2.46</v>
      </c>
      <c r="K16" s="410">
        <f t="shared" si="0"/>
        <v>15.579999999999998</v>
      </c>
      <c r="L16" s="99" t="s">
        <v>67</v>
      </c>
      <c r="M16" s="84"/>
      <c r="N16" s="131" t="s">
        <v>67</v>
      </c>
      <c r="O16" s="272">
        <v>0.82</v>
      </c>
    </row>
    <row r="17" spans="2:15" s="258" customFormat="1" ht="15.75" thickBot="1">
      <c r="B17" s="144" t="s">
        <v>74</v>
      </c>
      <c r="C17" s="141" t="s">
        <v>54</v>
      </c>
      <c r="D17" s="136">
        <v>0</v>
      </c>
      <c r="E17" s="104">
        <v>1.64</v>
      </c>
      <c r="F17" s="104">
        <v>4.92</v>
      </c>
      <c r="G17" s="104">
        <v>7.38</v>
      </c>
      <c r="H17" s="104">
        <v>9.02</v>
      </c>
      <c r="I17" s="104">
        <v>5.74</v>
      </c>
      <c r="J17" s="68">
        <v>4.0999999999999996</v>
      </c>
      <c r="K17" s="411">
        <f t="shared" si="0"/>
        <v>32.800000000000004</v>
      </c>
      <c r="L17" s="100" t="s">
        <v>6</v>
      </c>
      <c r="M17" s="84"/>
      <c r="N17" s="119" t="s">
        <v>74</v>
      </c>
      <c r="O17" s="273">
        <v>0</v>
      </c>
    </row>
    <row r="18" spans="2:15" s="258" customFormat="1">
      <c r="H18" s="289"/>
      <c r="I18" s="289"/>
      <c r="M18" s="84"/>
    </row>
    <row r="19" spans="2:15" s="258" customFormat="1" ht="15.75" thickBot="1">
      <c r="C19" s="31"/>
      <c r="F19" s="64"/>
      <c r="H19" s="289"/>
      <c r="I19" s="289"/>
      <c r="K19" s="63"/>
      <c r="L19" s="63"/>
      <c r="M19" s="31"/>
      <c r="O19" s="31"/>
    </row>
    <row r="20" spans="2:15" s="258" customFormat="1">
      <c r="B20" s="358"/>
      <c r="C20" s="349" t="s">
        <v>64</v>
      </c>
      <c r="D20" s="75" t="s">
        <v>433</v>
      </c>
      <c r="E20" s="76" t="s">
        <v>446</v>
      </c>
      <c r="F20" s="77" t="s">
        <v>459</v>
      </c>
      <c r="G20" s="76" t="s">
        <v>472</v>
      </c>
      <c r="H20" s="317" t="s">
        <v>485</v>
      </c>
      <c r="I20" s="317" t="s">
        <v>498</v>
      </c>
      <c r="J20" s="78" t="s">
        <v>510</v>
      </c>
      <c r="K20" s="63"/>
      <c r="L20" s="289"/>
      <c r="M20" s="31"/>
      <c r="O20" s="31"/>
    </row>
    <row r="21" spans="2:15" s="258" customFormat="1">
      <c r="B21" s="358"/>
      <c r="C21" s="350"/>
      <c r="D21" s="79" t="s">
        <v>434</v>
      </c>
      <c r="E21" s="69" t="s">
        <v>447</v>
      </c>
      <c r="F21" s="69" t="s">
        <v>460</v>
      </c>
      <c r="G21" s="69" t="s">
        <v>473</v>
      </c>
      <c r="H21" s="318" t="s">
        <v>486</v>
      </c>
      <c r="I21" s="318" t="s">
        <v>499</v>
      </c>
      <c r="J21" s="80" t="s">
        <v>511</v>
      </c>
      <c r="K21" s="63"/>
      <c r="L21" s="63"/>
      <c r="M21" s="31"/>
      <c r="O21" s="31"/>
    </row>
    <row r="22" spans="2:15" s="258" customFormat="1" ht="15.75" thickBot="1">
      <c r="B22" s="358"/>
      <c r="C22" s="351"/>
      <c r="D22" s="81" t="s">
        <v>435</v>
      </c>
      <c r="E22" s="82" t="s">
        <v>448</v>
      </c>
      <c r="F22" s="82" t="s">
        <v>461</v>
      </c>
      <c r="G22" s="82" t="s">
        <v>474</v>
      </c>
      <c r="H22" s="319" t="s">
        <v>487</v>
      </c>
      <c r="I22" s="319" t="s">
        <v>500</v>
      </c>
      <c r="J22" s="83" t="s">
        <v>512</v>
      </c>
      <c r="K22" s="63"/>
      <c r="L22" s="63"/>
      <c r="M22" s="31"/>
      <c r="O22" s="31"/>
    </row>
    <row r="23" spans="2:15" s="258" customFormat="1" ht="15.75" thickBot="1">
      <c r="C23" s="31"/>
      <c r="D23" s="184"/>
      <c r="E23" s="184"/>
      <c r="F23" s="184"/>
      <c r="G23" s="184"/>
      <c r="H23" s="184"/>
      <c r="I23" s="184"/>
      <c r="J23" s="184"/>
      <c r="K23" s="63"/>
      <c r="L23" s="63"/>
      <c r="M23" s="31"/>
      <c r="O23" s="31"/>
    </row>
    <row r="24" spans="2:15" s="258" customFormat="1">
      <c r="B24" s="358"/>
      <c r="C24" s="349" t="s">
        <v>65</v>
      </c>
      <c r="D24" s="75" t="s">
        <v>436</v>
      </c>
      <c r="E24" s="76" t="s">
        <v>449</v>
      </c>
      <c r="F24" s="76" t="s">
        <v>462</v>
      </c>
      <c r="G24" s="76" t="s">
        <v>475</v>
      </c>
      <c r="H24" s="317" t="s">
        <v>488</v>
      </c>
      <c r="I24" s="317" t="s">
        <v>501</v>
      </c>
      <c r="J24" s="78" t="s">
        <v>513</v>
      </c>
      <c r="K24" s="63"/>
      <c r="L24" s="63"/>
      <c r="M24" s="31"/>
      <c r="O24" s="31"/>
    </row>
    <row r="25" spans="2:15" s="258" customFormat="1">
      <c r="B25" s="358"/>
      <c r="C25" s="350"/>
      <c r="D25" s="79" t="s">
        <v>437</v>
      </c>
      <c r="E25" s="69" t="s">
        <v>450</v>
      </c>
      <c r="F25" s="69" t="s">
        <v>463</v>
      </c>
      <c r="G25" s="69" t="s">
        <v>476</v>
      </c>
      <c r="H25" s="318" t="s">
        <v>489</v>
      </c>
      <c r="I25" s="318" t="s">
        <v>502</v>
      </c>
      <c r="J25" s="80" t="s">
        <v>514</v>
      </c>
      <c r="K25" s="63"/>
      <c r="L25" s="63"/>
      <c r="M25" s="31"/>
      <c r="O25" s="31"/>
    </row>
    <row r="26" spans="2:15" s="258" customFormat="1" ht="15.75" thickBot="1">
      <c r="B26" s="358"/>
      <c r="C26" s="351"/>
      <c r="D26" s="81" t="s">
        <v>438</v>
      </c>
      <c r="E26" s="82" t="s">
        <v>451</v>
      </c>
      <c r="F26" s="82" t="s">
        <v>464</v>
      </c>
      <c r="G26" s="82" t="s">
        <v>477</v>
      </c>
      <c r="H26" s="319" t="s">
        <v>490</v>
      </c>
      <c r="I26" s="319" t="s">
        <v>503</v>
      </c>
      <c r="J26" s="83" t="s">
        <v>515</v>
      </c>
      <c r="K26" s="63"/>
      <c r="L26" s="63"/>
      <c r="M26" s="31"/>
      <c r="O26" s="31"/>
    </row>
    <row r="27" spans="2:15" s="258" customFormat="1" ht="15.75" thickBot="1">
      <c r="C27" s="31"/>
      <c r="D27" s="184"/>
      <c r="E27" s="184"/>
      <c r="F27" s="184"/>
      <c r="G27" s="184"/>
      <c r="H27" s="184"/>
      <c r="I27" s="184"/>
      <c r="J27" s="184"/>
      <c r="K27" s="63"/>
      <c r="L27" s="63"/>
      <c r="M27" s="31"/>
      <c r="O27" s="31"/>
    </row>
    <row r="28" spans="2:15" s="258" customFormat="1">
      <c r="B28" s="358"/>
      <c r="C28" s="349" t="s">
        <v>70</v>
      </c>
      <c r="D28" s="75" t="s">
        <v>439</v>
      </c>
      <c r="E28" s="76" t="s">
        <v>452</v>
      </c>
      <c r="F28" s="76" t="s">
        <v>465</v>
      </c>
      <c r="G28" s="76" t="s">
        <v>478</v>
      </c>
      <c r="H28" s="317" t="s">
        <v>491</v>
      </c>
      <c r="I28" s="317" t="s">
        <v>504</v>
      </c>
      <c r="J28" s="78" t="s">
        <v>516</v>
      </c>
      <c r="K28" s="63"/>
      <c r="L28" s="63"/>
      <c r="M28" s="31"/>
      <c r="O28" s="31"/>
    </row>
    <row r="29" spans="2:15" s="258" customFormat="1">
      <c r="B29" s="358"/>
      <c r="C29" s="350"/>
      <c r="D29" s="79" t="s">
        <v>440</v>
      </c>
      <c r="E29" s="69" t="s">
        <v>453</v>
      </c>
      <c r="F29" s="69" t="s">
        <v>466</v>
      </c>
      <c r="G29" s="69" t="s">
        <v>479</v>
      </c>
      <c r="H29" s="318" t="s">
        <v>492</v>
      </c>
      <c r="I29" s="318" t="s">
        <v>505</v>
      </c>
      <c r="J29" s="80" t="s">
        <v>517</v>
      </c>
      <c r="K29" s="63"/>
      <c r="L29" s="63"/>
      <c r="M29" s="31"/>
      <c r="O29" s="31"/>
    </row>
    <row r="30" spans="2:15" s="258" customFormat="1" ht="15.75" thickBot="1">
      <c r="B30" s="358"/>
      <c r="C30" s="351"/>
      <c r="D30" s="81" t="s">
        <v>441</v>
      </c>
      <c r="E30" s="82" t="s">
        <v>454</v>
      </c>
      <c r="F30" s="82" t="s">
        <v>467</v>
      </c>
      <c r="G30" s="82" t="s">
        <v>480</v>
      </c>
      <c r="H30" s="319" t="s">
        <v>493</v>
      </c>
      <c r="I30" s="319" t="s">
        <v>506</v>
      </c>
      <c r="J30" s="83" t="s">
        <v>518</v>
      </c>
      <c r="K30" s="63"/>
      <c r="L30" s="63"/>
      <c r="M30" s="31"/>
      <c r="O30" s="31"/>
    </row>
    <row r="31" spans="2:15" s="258" customFormat="1" ht="15.75" thickBot="1">
      <c r="C31" s="31"/>
      <c r="D31" s="184"/>
      <c r="E31" s="184"/>
      <c r="F31" s="184"/>
      <c r="G31" s="184"/>
      <c r="H31" s="184"/>
      <c r="I31" s="184"/>
      <c r="J31" s="184"/>
      <c r="K31" s="63"/>
      <c r="L31" s="63"/>
      <c r="M31" s="31" t="s">
        <v>28</v>
      </c>
      <c r="O31" s="31"/>
    </row>
    <row r="32" spans="2:15" s="258" customFormat="1">
      <c r="C32" s="349" t="s">
        <v>362</v>
      </c>
      <c r="D32" s="75" t="s">
        <v>442</v>
      </c>
      <c r="E32" s="76" t="s">
        <v>455</v>
      </c>
      <c r="F32" s="76" t="s">
        <v>468</v>
      </c>
      <c r="G32" s="76" t="s">
        <v>481</v>
      </c>
      <c r="H32" s="317" t="s">
        <v>494</v>
      </c>
      <c r="I32" s="317" t="s">
        <v>507</v>
      </c>
      <c r="J32" s="78" t="s">
        <v>519</v>
      </c>
      <c r="K32" s="63"/>
      <c r="L32" s="63"/>
      <c r="M32" s="31"/>
      <c r="O32" s="31"/>
    </row>
    <row r="33" spans="3:15" s="258" customFormat="1">
      <c r="C33" s="350"/>
      <c r="D33" s="79" t="s">
        <v>443</v>
      </c>
      <c r="E33" s="69" t="s">
        <v>456</v>
      </c>
      <c r="F33" s="127" t="s">
        <v>469</v>
      </c>
      <c r="G33" s="69" t="s">
        <v>482</v>
      </c>
      <c r="H33" s="318" t="s">
        <v>495</v>
      </c>
      <c r="I33" s="318" t="s">
        <v>508</v>
      </c>
      <c r="J33" s="80" t="s">
        <v>520</v>
      </c>
      <c r="K33" s="63"/>
      <c r="L33" s="63"/>
      <c r="M33" s="31"/>
      <c r="O33" s="31"/>
    </row>
    <row r="34" spans="3:15" s="289" customFormat="1">
      <c r="C34" s="352"/>
      <c r="D34" s="132" t="s">
        <v>444</v>
      </c>
      <c r="E34" s="133" t="s">
        <v>457</v>
      </c>
      <c r="F34" s="127" t="s">
        <v>470</v>
      </c>
      <c r="G34" s="133" t="s">
        <v>483</v>
      </c>
      <c r="H34" s="320" t="s">
        <v>496</v>
      </c>
      <c r="I34" s="320" t="s">
        <v>483</v>
      </c>
      <c r="J34" s="134" t="s">
        <v>521</v>
      </c>
      <c r="K34" s="63"/>
      <c r="L34" s="63"/>
      <c r="M34" s="31"/>
      <c r="O34" s="31"/>
    </row>
    <row r="35" spans="3:15" s="258" customFormat="1" ht="15.75" thickBot="1">
      <c r="C35" s="351"/>
      <c r="D35" s="81" t="s">
        <v>445</v>
      </c>
      <c r="E35" s="82" t="s">
        <v>458</v>
      </c>
      <c r="F35" s="146" t="s">
        <v>471</v>
      </c>
      <c r="G35" s="82" t="s">
        <v>484</v>
      </c>
      <c r="H35" s="319" t="s">
        <v>497</v>
      </c>
      <c r="I35" s="319" t="s">
        <v>509</v>
      </c>
      <c r="J35" s="83" t="s">
        <v>522</v>
      </c>
      <c r="K35" s="63"/>
      <c r="L35" s="63"/>
      <c r="M35" s="31"/>
      <c r="O35" s="31"/>
    </row>
  </sheetData>
  <mergeCells count="8">
    <mergeCell ref="C32:C35"/>
    <mergeCell ref="C2:L2"/>
    <mergeCell ref="B20:B22"/>
    <mergeCell ref="C20:C22"/>
    <mergeCell ref="B24:B26"/>
    <mergeCell ref="C24:C26"/>
    <mergeCell ref="B28:B30"/>
    <mergeCell ref="C28:C30"/>
  </mergeCells>
  <pageMargins left="0.7" right="0.7" top="0.78740157499999996" bottom="0.78740157499999996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N29"/>
  <sheetViews>
    <sheetView topLeftCell="A3" workbookViewId="0">
      <selection activeCell="I11" sqref="I11"/>
    </sheetView>
  </sheetViews>
  <sheetFormatPr defaultRowHeight="15"/>
  <cols>
    <col min="1" max="1" width="3.140625" style="31" customWidth="1"/>
    <col min="2" max="2" width="9.140625" style="152"/>
    <col min="3" max="3" width="24.5703125" style="31" customWidth="1"/>
    <col min="4" max="8" width="15" style="152" customWidth="1"/>
    <col min="9" max="10" width="10.5703125" style="63" customWidth="1"/>
    <col min="11" max="11" width="9.140625" style="31"/>
    <col min="12" max="12" width="9.140625" style="152"/>
    <col min="13" max="13" width="9.140625" style="31"/>
    <col min="14" max="14" width="9.140625" style="152"/>
    <col min="15" max="16384" width="9.140625" style="31"/>
  </cols>
  <sheetData>
    <row r="2" spans="2:14">
      <c r="C2" s="357" t="s">
        <v>166</v>
      </c>
      <c r="D2" s="357"/>
      <c r="E2" s="357"/>
      <c r="F2" s="357"/>
      <c r="G2" s="357"/>
      <c r="H2" s="357"/>
      <c r="I2" s="357"/>
      <c r="J2" s="357"/>
    </row>
    <row r="3" spans="2:14" ht="15.75" thickBot="1">
      <c r="N3" s="31"/>
    </row>
    <row r="4" spans="2:14" ht="29.25" customHeight="1" thickBot="1">
      <c r="B4" s="142"/>
      <c r="C4" s="163"/>
      <c r="D4" s="164" t="s">
        <v>18</v>
      </c>
      <c r="E4" s="162" t="s">
        <v>19</v>
      </c>
      <c r="F4" s="71" t="s">
        <v>20</v>
      </c>
      <c r="G4" s="71" t="s">
        <v>25</v>
      </c>
      <c r="H4" s="157" t="s">
        <v>26</v>
      </c>
      <c r="I4" s="87" t="s">
        <v>60</v>
      </c>
      <c r="J4" s="85" t="s">
        <v>22</v>
      </c>
      <c r="L4" s="116" t="s">
        <v>10</v>
      </c>
      <c r="M4" s="121" t="s">
        <v>63</v>
      </c>
      <c r="N4" s="31"/>
    </row>
    <row r="5" spans="2:14" s="152" customFormat="1">
      <c r="B5" s="143" t="s">
        <v>0</v>
      </c>
      <c r="C5" s="149" t="s">
        <v>84</v>
      </c>
      <c r="D5" s="158">
        <v>9.81</v>
      </c>
      <c r="E5" s="101">
        <v>8.7200000000000006</v>
      </c>
      <c r="F5" s="101">
        <v>7.63</v>
      </c>
      <c r="G5" s="101">
        <v>6.54</v>
      </c>
      <c r="H5" s="159">
        <v>9.81</v>
      </c>
      <c r="I5" s="153">
        <f t="shared" ref="I5:I14" si="0">SUM(D5:H5)</f>
        <v>42.510000000000005</v>
      </c>
      <c r="J5" s="97" t="s">
        <v>0</v>
      </c>
      <c r="K5" s="84"/>
      <c r="L5" s="117" t="s">
        <v>0</v>
      </c>
      <c r="M5" s="122">
        <v>9.81</v>
      </c>
    </row>
    <row r="6" spans="2:14" s="152" customFormat="1">
      <c r="B6" s="143" t="s">
        <v>1</v>
      </c>
      <c r="C6" s="150" t="s">
        <v>56</v>
      </c>
      <c r="D6" s="160">
        <v>8.7200000000000006</v>
      </c>
      <c r="E6" s="93">
        <v>7.63</v>
      </c>
      <c r="F6" s="93">
        <v>6.54</v>
      </c>
      <c r="G6" s="93">
        <v>9.81</v>
      </c>
      <c r="H6" s="111">
        <v>8.7200000000000006</v>
      </c>
      <c r="I6" s="154">
        <f>SUM(D6:H6)</f>
        <v>41.42</v>
      </c>
      <c r="J6" s="98" t="s">
        <v>1</v>
      </c>
      <c r="K6" s="84"/>
      <c r="L6" s="118" t="s">
        <v>1</v>
      </c>
      <c r="M6" s="123">
        <v>8.7200000000000006</v>
      </c>
    </row>
    <row r="7" spans="2:14" s="152" customFormat="1">
      <c r="B7" s="143" t="s">
        <v>2</v>
      </c>
      <c r="C7" s="150" t="s">
        <v>52</v>
      </c>
      <c r="D7" s="160">
        <v>7.63</v>
      </c>
      <c r="E7" s="93">
        <v>6.54</v>
      </c>
      <c r="F7" s="93">
        <v>8.7200000000000006</v>
      </c>
      <c r="G7" s="93">
        <v>8.7200000000000006</v>
      </c>
      <c r="H7" s="111">
        <v>7.63</v>
      </c>
      <c r="I7" s="154">
        <f>SUM(D7:H7)</f>
        <v>39.24</v>
      </c>
      <c r="J7" s="98" t="s">
        <v>3</v>
      </c>
      <c r="K7" s="84"/>
      <c r="L7" s="118" t="s">
        <v>2</v>
      </c>
      <c r="M7" s="123">
        <v>7.63</v>
      </c>
    </row>
    <row r="8" spans="2:14" s="152" customFormat="1">
      <c r="B8" s="143" t="s">
        <v>3</v>
      </c>
      <c r="C8" s="150" t="s">
        <v>57</v>
      </c>
      <c r="D8" s="160">
        <v>6.54</v>
      </c>
      <c r="E8" s="93">
        <v>9.81</v>
      </c>
      <c r="F8" s="93">
        <v>9.81</v>
      </c>
      <c r="G8" s="93">
        <v>7.63</v>
      </c>
      <c r="H8" s="111">
        <v>6.54</v>
      </c>
      <c r="I8" s="154">
        <f>SUM(D8:H8)</f>
        <v>40.330000000000005</v>
      </c>
      <c r="J8" s="98" t="s">
        <v>2</v>
      </c>
      <c r="K8" s="84"/>
      <c r="L8" s="118" t="s">
        <v>3</v>
      </c>
      <c r="M8" s="123">
        <v>6.54</v>
      </c>
    </row>
    <row r="9" spans="2:14" s="152" customFormat="1">
      <c r="B9" s="143" t="s">
        <v>4</v>
      </c>
      <c r="C9" s="150" t="s">
        <v>72</v>
      </c>
      <c r="D9" s="160">
        <v>5.45</v>
      </c>
      <c r="E9" s="93">
        <v>1.0900000000000001</v>
      </c>
      <c r="F9" s="93">
        <v>3.27</v>
      </c>
      <c r="G9" s="93">
        <v>4.3600000000000003</v>
      </c>
      <c r="H9" s="111">
        <v>1.0900000000000001</v>
      </c>
      <c r="I9" s="154">
        <f>SUM(D9:H9)</f>
        <v>15.260000000000002</v>
      </c>
      <c r="J9" s="98" t="s">
        <v>5</v>
      </c>
      <c r="K9" s="84"/>
      <c r="L9" s="118" t="s">
        <v>4</v>
      </c>
      <c r="M9" s="123">
        <v>5.45</v>
      </c>
    </row>
    <row r="10" spans="2:14" s="152" customFormat="1">
      <c r="B10" s="143" t="s">
        <v>5</v>
      </c>
      <c r="C10" s="150" t="s">
        <v>55</v>
      </c>
      <c r="D10" s="160">
        <v>4.3600000000000003</v>
      </c>
      <c r="E10" s="93">
        <v>2.1800000000000002</v>
      </c>
      <c r="F10" s="93">
        <v>4.3600000000000003</v>
      </c>
      <c r="G10" s="93">
        <v>1.0900000000000001</v>
      </c>
      <c r="H10" s="111">
        <v>2.1800000000000002</v>
      </c>
      <c r="I10" s="154">
        <f>SUM(D10:H10)</f>
        <v>14.170000000000002</v>
      </c>
      <c r="J10" s="98" t="s">
        <v>7</v>
      </c>
      <c r="K10" s="84"/>
      <c r="L10" s="118" t="s">
        <v>5</v>
      </c>
      <c r="M10" s="123">
        <v>4.3600000000000003</v>
      </c>
    </row>
    <row r="11" spans="2:14" s="152" customFormat="1">
      <c r="B11" s="143" t="s">
        <v>6</v>
      </c>
      <c r="C11" s="150" t="s">
        <v>66</v>
      </c>
      <c r="D11" s="160">
        <v>3.27</v>
      </c>
      <c r="E11" s="93">
        <v>5.45</v>
      </c>
      <c r="F11" s="93">
        <v>2.1800000000000002</v>
      </c>
      <c r="G11" s="93">
        <v>5.45</v>
      </c>
      <c r="H11" s="111">
        <v>3.27</v>
      </c>
      <c r="I11" s="154">
        <f t="shared" si="0"/>
        <v>19.62</v>
      </c>
      <c r="J11" s="98" t="s">
        <v>4</v>
      </c>
      <c r="K11" s="84"/>
      <c r="L11" s="118" t="s">
        <v>6</v>
      </c>
      <c r="M11" s="123">
        <v>3.27</v>
      </c>
    </row>
    <row r="12" spans="2:14" s="152" customFormat="1">
      <c r="B12" s="143" t="s">
        <v>7</v>
      </c>
      <c r="C12" s="150" t="s">
        <v>69</v>
      </c>
      <c r="D12" s="160">
        <v>2.1800000000000002</v>
      </c>
      <c r="E12" s="93">
        <v>4.3600000000000003</v>
      </c>
      <c r="F12" s="93">
        <v>0</v>
      </c>
      <c r="G12" s="93">
        <v>0</v>
      </c>
      <c r="H12" s="111">
        <v>0</v>
      </c>
      <c r="I12" s="154">
        <f>SUM(D12:H12)</f>
        <v>6.5400000000000009</v>
      </c>
      <c r="J12" s="98" t="s">
        <v>9</v>
      </c>
      <c r="K12" s="84"/>
      <c r="L12" s="118" t="s">
        <v>7</v>
      </c>
      <c r="M12" s="123">
        <v>2.1800000000000002</v>
      </c>
    </row>
    <row r="13" spans="2:14" s="152" customFormat="1">
      <c r="B13" s="143" t="s">
        <v>8</v>
      </c>
      <c r="C13" s="150" t="s">
        <v>59</v>
      </c>
      <c r="D13" s="160">
        <v>1.0900000000000001</v>
      </c>
      <c r="E13" s="93">
        <v>0</v>
      </c>
      <c r="F13" s="93">
        <v>1.0900000000000001</v>
      </c>
      <c r="G13" s="93">
        <v>3.27</v>
      </c>
      <c r="H13" s="111">
        <v>5.45</v>
      </c>
      <c r="I13" s="155">
        <f t="shared" si="0"/>
        <v>10.9</v>
      </c>
      <c r="J13" s="99" t="s">
        <v>8</v>
      </c>
      <c r="K13" s="84"/>
      <c r="L13" s="118" t="s">
        <v>8</v>
      </c>
      <c r="M13" s="123">
        <v>1.0900000000000001</v>
      </c>
    </row>
    <row r="14" spans="2:14" s="152" customFormat="1" ht="15.75" thickBot="1">
      <c r="B14" s="144" t="s">
        <v>9</v>
      </c>
      <c r="C14" s="141" t="s">
        <v>351</v>
      </c>
      <c r="D14" s="161">
        <v>0</v>
      </c>
      <c r="E14" s="104">
        <v>3.27</v>
      </c>
      <c r="F14" s="104">
        <v>5.45</v>
      </c>
      <c r="G14" s="104">
        <v>2.1800000000000002</v>
      </c>
      <c r="H14" s="68">
        <v>4.3600000000000003</v>
      </c>
      <c r="I14" s="156">
        <f t="shared" si="0"/>
        <v>15.260000000000002</v>
      </c>
      <c r="J14" s="100" t="s">
        <v>5</v>
      </c>
      <c r="K14" s="84"/>
      <c r="L14" s="119" t="s">
        <v>9</v>
      </c>
      <c r="M14" s="120">
        <v>0</v>
      </c>
    </row>
    <row r="15" spans="2:14" s="152" customFormat="1">
      <c r="K15" s="84"/>
    </row>
    <row r="16" spans="2:14" s="152" customFormat="1" ht="15.75" thickBot="1">
      <c r="C16" s="31"/>
      <c r="F16" s="64"/>
      <c r="I16" s="63"/>
      <c r="J16" s="63"/>
      <c r="K16" s="31"/>
      <c r="M16" s="31"/>
    </row>
    <row r="17" spans="2:13" s="152" customFormat="1">
      <c r="B17" s="358"/>
      <c r="C17" s="349" t="s">
        <v>64</v>
      </c>
      <c r="D17" s="75" t="s">
        <v>523</v>
      </c>
      <c r="E17" s="76" t="s">
        <v>531</v>
      </c>
      <c r="F17" s="77" t="s">
        <v>417</v>
      </c>
      <c r="G17" s="76" t="s">
        <v>381</v>
      </c>
      <c r="H17" s="78" t="s">
        <v>554</v>
      </c>
      <c r="I17" s="63"/>
      <c r="J17" s="63"/>
      <c r="K17" s="31"/>
      <c r="M17" s="31"/>
    </row>
    <row r="18" spans="2:13" s="152" customFormat="1">
      <c r="B18" s="358"/>
      <c r="C18" s="350"/>
      <c r="D18" s="79" t="s">
        <v>524</v>
      </c>
      <c r="E18" s="69" t="s">
        <v>532</v>
      </c>
      <c r="F18" s="69" t="s">
        <v>539</v>
      </c>
      <c r="G18" s="69" t="s">
        <v>547</v>
      </c>
      <c r="H18" s="80" t="s">
        <v>555</v>
      </c>
      <c r="I18" s="63"/>
      <c r="J18" s="63"/>
      <c r="K18" s="31"/>
      <c r="M18" s="31"/>
    </row>
    <row r="19" spans="2:13" s="152" customFormat="1" ht="15.75" thickBot="1">
      <c r="B19" s="358"/>
      <c r="C19" s="351"/>
      <c r="D19" s="81" t="s">
        <v>414</v>
      </c>
      <c r="E19" s="82" t="s">
        <v>219</v>
      </c>
      <c r="F19" s="82" t="s">
        <v>540</v>
      </c>
      <c r="G19" s="82" t="s">
        <v>548</v>
      </c>
      <c r="H19" s="83" t="s">
        <v>556</v>
      </c>
      <c r="I19" s="63"/>
      <c r="J19" s="63"/>
      <c r="K19" s="31"/>
      <c r="M19" s="31"/>
    </row>
    <row r="20" spans="2:13" s="152" customFormat="1" ht="15.75" thickBot="1">
      <c r="C20" s="31"/>
      <c r="I20" s="63"/>
      <c r="J20" s="63"/>
      <c r="K20" s="31"/>
      <c r="M20" s="31"/>
    </row>
    <row r="21" spans="2:13" s="152" customFormat="1">
      <c r="B21" s="358"/>
      <c r="C21" s="349" t="s">
        <v>65</v>
      </c>
      <c r="D21" s="75" t="s">
        <v>525</v>
      </c>
      <c r="E21" s="76" t="s">
        <v>533</v>
      </c>
      <c r="F21" s="76" t="s">
        <v>541</v>
      </c>
      <c r="G21" s="76" t="s">
        <v>549</v>
      </c>
      <c r="H21" s="78" t="s">
        <v>557</v>
      </c>
      <c r="I21" s="63"/>
      <c r="J21" s="63"/>
      <c r="K21" s="31"/>
      <c r="M21" s="31"/>
    </row>
    <row r="22" spans="2:13" s="152" customFormat="1">
      <c r="B22" s="358"/>
      <c r="C22" s="350"/>
      <c r="D22" s="79" t="s">
        <v>526</v>
      </c>
      <c r="E22" s="69" t="s">
        <v>534</v>
      </c>
      <c r="F22" s="69" t="s">
        <v>542</v>
      </c>
      <c r="G22" s="69" t="s">
        <v>550</v>
      </c>
      <c r="H22" s="80" t="s">
        <v>558</v>
      </c>
      <c r="I22" s="63"/>
      <c r="J22" s="63"/>
      <c r="K22" s="31"/>
      <c r="M22" s="31"/>
    </row>
    <row r="23" spans="2:13" s="152" customFormat="1" ht="15.75" thickBot="1">
      <c r="B23" s="358"/>
      <c r="C23" s="351"/>
      <c r="D23" s="81" t="s">
        <v>527</v>
      </c>
      <c r="E23" s="82" t="s">
        <v>535</v>
      </c>
      <c r="F23" s="82" t="s">
        <v>543</v>
      </c>
      <c r="G23" s="82" t="s">
        <v>551</v>
      </c>
      <c r="H23" s="83" t="s">
        <v>559</v>
      </c>
      <c r="I23" s="63"/>
      <c r="J23" s="63"/>
      <c r="K23" s="31"/>
      <c r="M23" s="31"/>
    </row>
    <row r="24" spans="2:13" s="152" customFormat="1" ht="15.75" thickBot="1">
      <c r="C24" s="31"/>
      <c r="I24" s="63"/>
      <c r="J24" s="63"/>
      <c r="K24" s="31"/>
      <c r="M24" s="31"/>
    </row>
    <row r="25" spans="2:13" s="152" customFormat="1">
      <c r="B25" s="358"/>
      <c r="C25" s="349" t="s">
        <v>85</v>
      </c>
      <c r="D25" s="75" t="s">
        <v>528</v>
      </c>
      <c r="E25" s="76" t="s">
        <v>536</v>
      </c>
      <c r="F25" s="76" t="s">
        <v>544</v>
      </c>
      <c r="G25" s="76" t="s">
        <v>552</v>
      </c>
      <c r="H25" s="78" t="s">
        <v>560</v>
      </c>
      <c r="I25" s="63"/>
      <c r="J25" s="63"/>
      <c r="K25" s="31"/>
      <c r="M25" s="31"/>
    </row>
    <row r="26" spans="2:13" s="152" customFormat="1">
      <c r="B26" s="358"/>
      <c r="C26" s="350"/>
      <c r="D26" s="79" t="s">
        <v>529</v>
      </c>
      <c r="E26" s="69" t="s">
        <v>537</v>
      </c>
      <c r="F26" s="69" t="s">
        <v>545</v>
      </c>
      <c r="G26" s="69" t="s">
        <v>392</v>
      </c>
      <c r="H26" s="80" t="s">
        <v>561</v>
      </c>
      <c r="I26" s="63"/>
      <c r="J26" s="63"/>
      <c r="K26" s="31"/>
      <c r="M26" s="31"/>
    </row>
    <row r="27" spans="2:13" s="152" customFormat="1">
      <c r="B27" s="358"/>
      <c r="C27" s="352"/>
      <c r="D27" s="132" t="s">
        <v>361</v>
      </c>
      <c r="E27" s="133" t="s">
        <v>538</v>
      </c>
      <c r="F27" s="133" t="s">
        <v>546</v>
      </c>
      <c r="G27" s="133" t="s">
        <v>375</v>
      </c>
      <c r="H27" s="134" t="s">
        <v>562</v>
      </c>
      <c r="I27" s="63"/>
      <c r="J27" s="63"/>
      <c r="K27" s="31"/>
      <c r="M27" s="31"/>
    </row>
    <row r="28" spans="2:13" s="152" customFormat="1" ht="15.75" thickBot="1">
      <c r="B28" s="358"/>
      <c r="C28" s="351"/>
      <c r="D28" s="81" t="s">
        <v>530</v>
      </c>
      <c r="E28" s="82" t="s">
        <v>422</v>
      </c>
      <c r="F28" s="82" t="s">
        <v>143</v>
      </c>
      <c r="G28" s="82" t="s">
        <v>553</v>
      </c>
      <c r="H28" s="83" t="s">
        <v>385</v>
      </c>
      <c r="I28" s="63"/>
      <c r="J28" s="63"/>
      <c r="K28" s="31"/>
      <c r="M28" s="31"/>
    </row>
    <row r="29" spans="2:13" s="152" customFormat="1">
      <c r="C29" s="31"/>
      <c r="I29" s="63"/>
      <c r="J29" s="63"/>
      <c r="K29" s="31"/>
      <c r="M29" s="31"/>
    </row>
  </sheetData>
  <mergeCells count="7">
    <mergeCell ref="B25:B28"/>
    <mergeCell ref="C25:C28"/>
    <mergeCell ref="C2:J2"/>
    <mergeCell ref="B17:B19"/>
    <mergeCell ref="C17:C19"/>
    <mergeCell ref="B21:B23"/>
    <mergeCell ref="C21:C23"/>
  </mergeCells>
  <pageMargins left="0.7" right="0.7" top="0.78740157499999996" bottom="0.78740157499999996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PRŮBĚŽNÉ POŘADÍ</vt:lpstr>
      <vt:lpstr>2.11.</vt:lpstr>
      <vt:lpstr>16.11.</vt:lpstr>
      <vt:lpstr>30.11.</vt:lpstr>
      <vt:lpstr>14.12.</vt:lpstr>
      <vt:lpstr>18.1.</vt:lpstr>
      <vt:lpstr>15.2.</vt:lpstr>
      <vt:lpstr>22.2.</vt:lpstr>
      <vt:lpstr>1.3.</vt:lpstr>
      <vt:lpstr>8.3.</vt:lpstr>
      <vt:lpstr>VZOR VÝPOČTU BODOVÁNÍ 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cp:lastPrinted>2017-10-19T20:47:54Z</cp:lastPrinted>
  <dcterms:created xsi:type="dcterms:W3CDTF">2015-10-16T21:39:29Z</dcterms:created>
  <dcterms:modified xsi:type="dcterms:W3CDTF">2019-03-07T21:54:46Z</dcterms:modified>
</cp:coreProperties>
</file>